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66925"/>
  <mc:AlternateContent xmlns:mc="http://schemas.openxmlformats.org/markup-compatibility/2006">
    <mc:Choice Requires="x15">
      <x15ac:absPath xmlns:x15ac="http://schemas.microsoft.com/office/spreadsheetml/2010/11/ac" url="C:\Users\11010442\Desktop\"/>
    </mc:Choice>
  </mc:AlternateContent>
  <xr:revisionPtr revIDLastSave="0" documentId="8_{D716C830-FAF7-444F-9D78-D1BDA287833E}" xr6:coauthVersionLast="38" xr6:coauthVersionMax="38" xr10:uidLastSave="{00000000-0000-0000-0000-000000000000}"/>
  <workbookProtection workbookAlgorithmName="SHA-512" workbookHashValue="yaGwHSEorAcCAMVEvPkQDObd2tKB0Y6VZkgd8OSoMa92/TYXKxfiCAFY8stx1Ljta9MPrd+aOSdO5iH5MvF2fQ==" workbookSaltValue="rC8jnX0Oo0kh5oihxqiosg==" workbookSpinCount="100000" lockStructure="1"/>
  <bookViews>
    <workbookView xWindow="0" yWindow="0" windowWidth="28800" windowHeight="11700" xr2:uid="{7FB7249C-D944-4549-AAD7-9F1E435B2196}"/>
  </bookViews>
  <sheets>
    <sheet name="依頼書" sheetId="1" r:id="rId1"/>
    <sheet name="製品型番から直接入力" sheetId="2" r:id="rId2"/>
    <sheet name="LIXIL対象製品リスト" sheetId="3" r:id="rId3"/>
    <sheet name="ガラス一覧" sheetId="4" r:id="rId4"/>
    <sheet name="ガラスパターン" sheetId="5" state="hidden" r:id="rId5"/>
    <sheet name="メールマスタ" sheetId="6" state="hidden" r:id="rId6"/>
    <sheet name="システム用" sheetId="7" state="hidden" r:id="rId7"/>
    <sheet name="CSV用中間" sheetId="8" state="hidden" r:id="rId8"/>
    <sheet name="窓口マスタ" sheetId="9" state="hidden" r:id="rId9"/>
    <sheet name="開閉形式記号" sheetId="10" r:id="rId10"/>
    <sheet name="ビル営業所コード" sheetId="11" r:id="rId11"/>
    <sheet name="補助額" sheetId="12" state="hidden" r:id="rId12"/>
    <sheet name="こどもエコグレード" sheetId="13" state="hidden" r:id="rId13"/>
    <sheet name="名前定義" sheetId="14" state="hidden" r:id="rId14"/>
    <sheet name="サイズ" sheetId="15" state="hidden" r:id="rId15"/>
  </sheets>
  <externalReferences>
    <externalReference r:id="rId16"/>
    <externalReference r:id="rId17"/>
  </externalReferences>
  <definedNames>
    <definedName name="_xlnm._FilterDatabase" localSheetId="2" hidden="1">LIXIL対象製品リスト!$B$6:$Q$6</definedName>
    <definedName name="_xlnm._FilterDatabase" localSheetId="4" hidden="1">ガラスパターン!$A$1:$E$298</definedName>
    <definedName name="_xlnm._FilterDatabase" localSheetId="3" hidden="1">ガラス一覧!$B$14:$P$458</definedName>
    <definedName name="_xlnm._FilterDatabase" localSheetId="9" hidden="1">開閉形式記号!#REF!</definedName>
    <definedName name="_xlnm._FilterDatabase" localSheetId="13" hidden="1">名前定義!$A$1:$E$1093</definedName>
    <definedName name="ENDA" localSheetId="9">#REF!</definedName>
    <definedName name="ENDB" localSheetId="9">#REF!</definedName>
    <definedName name="_xlnm.Print_Area" localSheetId="2">LIXIL対象製品リスト!$B$2:$Q$1098</definedName>
    <definedName name="_xlnm.Print_Area" localSheetId="9">開閉形式記号!$B$2:$D$20</definedName>
    <definedName name="_xlnm.Print_Area" localSheetId="13">名前定義!$A$1:$E$1094</definedName>
    <definedName name="_xlnm.Print_Titles" localSheetId="2">LIXIL対象製品リスト!$5:$5</definedName>
    <definedName name="_xlnm.Print_Titles" localSheetId="13">名前定義!$1:$1</definedName>
    <definedName name="Z_0FB167E2_469C_4A07_90CB_DA712366438E_.wvu.FilterData" localSheetId="9" hidden="1">開閉形式記号!#REF!</definedName>
    <definedName name="Z_37B5F074_0BD9_4638_8756_0FF1F3E726F6_.wvu.FilterData" localSheetId="9" hidden="1">開閉形式記号!#REF!</definedName>
    <definedName name="コピー" localSheetId="9">#REF!</definedName>
    <definedName name="構造" localSheetId="9">[2]LIST!$D$3:$D$7</definedName>
    <definedName name="製品区分" localSheetId="9">[2]LIST!$A$3:$A$6</definedName>
    <definedName name="製品名一覧">名前定義!$G$2</definedName>
    <definedName name="断熱等_防音">名前定義!$M$2:$M$14</definedName>
    <definedName name="断熱等_防音インプラス_FIX_開き窓_真空ガラス">名前定義!$B$3:$B$4</definedName>
    <definedName name="断熱等_防音インプラス_FIX_開き窓_真空ガラスFIX_F_">名前定義!$E$7:$E$9</definedName>
    <definedName name="断熱等_防音インプラス_FIX_開き窓_真空ガラス開き_T_">名前定義!$E$5:$E$6</definedName>
    <definedName name="断熱等_防音インプラス_FIX_開き窓_単板ガラス">名前定義!$B$13:$B$14</definedName>
    <definedName name="断熱等_防音インプラス_FIX_開き窓_単板ガラスFIX_F_">名前定義!$E$37</definedName>
    <definedName name="断熱等_防音インプラス_FIX_開き窓_単板ガラス開き_T_">名前定義!$E$36</definedName>
    <definedName name="断熱等_防音インプラス_FIX_開き窓_複層ガラス">名前定義!$B$8:$B$9</definedName>
    <definedName name="断熱等_防音インプラス_FIX_開き窓_複層ガラスFIX_F_">名前定義!$E$26:$E$29</definedName>
    <definedName name="断熱等_防音インプラス_FIX_開き窓_複層ガラス開き_T_">名前定義!$E$22:$E$25</definedName>
    <definedName name="断熱等_防音インプラス_for_Renovation_中桟付障子_">名前定義!$B$17</definedName>
    <definedName name="断熱等_防音インプラス_for_Renovation_中桟付障子_引違い_H_">名前定義!$E$43:$E$48</definedName>
    <definedName name="断熱等_防音インプラス_for_Renovation_中桟付障子除く_">名前定義!$B$16</definedName>
    <definedName name="断熱等_防音インプラス_for_Renovation_中桟付障子除く_引違い_H_">名前定義!$E$39:$E$42</definedName>
    <definedName name="断熱等_防音インプラス_テラスドア_真空ガラス">名前定義!$B$5</definedName>
    <definedName name="断熱等_防音インプラス_テラスドア_真空ガラス開き_T_">名前定義!$E$10:$E$11</definedName>
    <definedName name="断熱等_防音インプラス_テラスドア_単板ガラス">名前定義!$B$15</definedName>
    <definedName name="断熱等_防音インプラス_テラスドア_単板ガラス開き_T_">名前定義!$E$38</definedName>
    <definedName name="断熱等_防音インプラス_テラスドア_複層ガラス">名前定義!$B$10</definedName>
    <definedName name="断熱等_防音インプラス_テラスドア_複層ガラス開き_T_">名前定義!$E$30:$E$33</definedName>
    <definedName name="断熱等_防音インプラス_引違い窓_真空ガラス_中桟付障子除く_">名前定義!$B$2</definedName>
    <definedName name="断熱等_防音インプラス_引違い窓_真空ガラス_中桟付障子除く_引違い_H_">名前定義!$E$2:$E$4</definedName>
    <definedName name="断熱等_防音インプラス_引違い窓_単板ガラス_中桟付障子_">名前定義!$B$12</definedName>
    <definedName name="断熱等_防音インプラス_引違い窓_単板ガラス_中桟付障子_引違い_H_">名前定義!$E$35</definedName>
    <definedName name="断熱等_防音インプラス_引違い窓_単板ガラス_中桟付障子除く_">名前定義!$B$11</definedName>
    <definedName name="断熱等_防音インプラス_引違い窓_単板ガラス_中桟付障子除く_引違い_H_">名前定義!$E$34</definedName>
    <definedName name="断熱等_防音インプラス_引違い窓_複層ガラス_中桟付障子_">名前定義!$B$7</definedName>
    <definedName name="断熱等_防音インプラス_引違い窓_複層ガラス_中桟付障子_引違い_H_">名前定義!$E$16:$E$21</definedName>
    <definedName name="断熱等_防音インプラス_引違い窓_複層ガラス_中桟付障子除く_">名前定義!$B$6</definedName>
    <definedName name="断熱等_防音インプラス_引違い窓_複層ガラス_中桟付障子除く_引違い_H_">名前定義!$E$12:$E$15</definedName>
    <definedName name="適応地域" localSheetId="9">[2]LIST!$G$3:$G$6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1" i="13" l="1"/>
  <c r="A61" i="13"/>
  <c r="F60" i="13"/>
  <c r="A60" i="13"/>
  <c r="F59" i="13"/>
  <c r="A59" i="13"/>
  <c r="F58" i="13"/>
  <c r="A58" i="13"/>
  <c r="F57" i="13"/>
  <c r="A57" i="13"/>
  <c r="F56" i="13"/>
  <c r="A56" i="13"/>
  <c r="F55" i="13"/>
  <c r="A55" i="13"/>
  <c r="F54" i="13"/>
  <c r="A54" i="13"/>
  <c r="F53" i="13"/>
  <c r="A53" i="13"/>
  <c r="F52" i="13"/>
  <c r="A52" i="13"/>
  <c r="F51" i="13"/>
  <c r="A51" i="13"/>
  <c r="F50" i="13"/>
  <c r="A50" i="13"/>
  <c r="F49" i="13"/>
  <c r="A49" i="13"/>
  <c r="F48" i="13"/>
  <c r="A48" i="13"/>
  <c r="F47" i="13"/>
  <c r="A47" i="13"/>
  <c r="F46" i="13"/>
  <c r="A46" i="13"/>
  <c r="F45" i="13"/>
  <c r="A45" i="13"/>
  <c r="F44" i="13"/>
  <c r="A44" i="13"/>
  <c r="F43" i="13"/>
  <c r="A43" i="13"/>
  <c r="F42" i="13"/>
  <c r="A42" i="13"/>
  <c r="F41" i="13"/>
  <c r="A41" i="13"/>
  <c r="F40" i="13"/>
  <c r="A40" i="13"/>
  <c r="F39" i="13"/>
  <c r="A39" i="13"/>
  <c r="F38" i="13"/>
  <c r="A38" i="13"/>
  <c r="F37" i="13"/>
  <c r="A37" i="13"/>
  <c r="F36" i="13"/>
  <c r="A36" i="13"/>
  <c r="F35" i="13"/>
  <c r="A35" i="13"/>
  <c r="F34" i="13"/>
  <c r="A34" i="13"/>
  <c r="F33" i="13"/>
  <c r="A33" i="13"/>
  <c r="F32" i="13"/>
  <c r="A32" i="13"/>
  <c r="F31" i="13"/>
  <c r="A31" i="13"/>
  <c r="F30" i="13"/>
  <c r="A30" i="13"/>
  <c r="F29" i="13"/>
  <c r="A29" i="13"/>
  <c r="F28" i="13"/>
  <c r="A28" i="13"/>
  <c r="F27" i="13"/>
  <c r="A27" i="13"/>
  <c r="F26" i="13"/>
  <c r="A26" i="13"/>
  <c r="F25" i="13"/>
  <c r="A25" i="13"/>
  <c r="F24" i="13"/>
  <c r="A24" i="13"/>
  <c r="F23" i="13"/>
  <c r="A23" i="13"/>
  <c r="F22" i="13"/>
  <c r="A22" i="13"/>
  <c r="F21" i="13"/>
  <c r="A21" i="13"/>
  <c r="F20" i="13"/>
  <c r="A20" i="13"/>
  <c r="F19" i="13"/>
  <c r="A19" i="13"/>
  <c r="F18" i="13"/>
  <c r="A18" i="13"/>
  <c r="F17" i="13"/>
  <c r="A17" i="13"/>
  <c r="F16" i="13"/>
  <c r="A16" i="13"/>
  <c r="F15" i="13"/>
  <c r="A15" i="13"/>
  <c r="F14" i="13"/>
  <c r="A14" i="13"/>
  <c r="F13" i="13"/>
  <c r="A13" i="13"/>
  <c r="F12" i="13"/>
  <c r="A12" i="13"/>
  <c r="F11" i="13"/>
  <c r="A11" i="13"/>
  <c r="F10" i="13"/>
  <c r="A10" i="13"/>
  <c r="F9" i="13"/>
  <c r="A9" i="13"/>
  <c r="F8" i="13"/>
  <c r="A8" i="13"/>
  <c r="F7" i="13"/>
  <c r="A7" i="13"/>
  <c r="F6" i="13"/>
  <c r="A6" i="13"/>
  <c r="F5" i="13"/>
  <c r="A5" i="13"/>
  <c r="F4" i="13"/>
  <c r="A4" i="13"/>
  <c r="F3" i="13"/>
  <c r="A3" i="13"/>
  <c r="F2" i="13"/>
  <c r="A2" i="13"/>
  <c r="F209" i="12"/>
  <c r="A209" i="12"/>
  <c r="F208" i="12"/>
  <c r="A208" i="12" s="1"/>
  <c r="F207" i="12"/>
  <c r="A207" i="12"/>
  <c r="F206" i="12"/>
  <c r="A206" i="12"/>
  <c r="F205" i="12"/>
  <c r="A205" i="12"/>
  <c r="F204" i="12"/>
  <c r="A204" i="12" s="1"/>
  <c r="F203" i="12"/>
  <c r="A203" i="12"/>
  <c r="F202" i="12"/>
  <c r="A202" i="12"/>
  <c r="F201" i="12"/>
  <c r="A201" i="12"/>
  <c r="F200" i="12"/>
  <c r="A200" i="12" s="1"/>
  <c r="F199" i="12"/>
  <c r="A199" i="12"/>
  <c r="F198" i="12"/>
  <c r="A198" i="12"/>
  <c r="F197" i="12"/>
  <c r="A197" i="12"/>
  <c r="F196" i="12"/>
  <c r="A196" i="12" s="1"/>
  <c r="F195" i="12"/>
  <c r="A195" i="12"/>
  <c r="F194" i="12"/>
  <c r="A194" i="12"/>
  <c r="F193" i="12"/>
  <c r="A193" i="12"/>
  <c r="F192" i="12"/>
  <c r="A192" i="12" s="1"/>
  <c r="F191" i="12"/>
  <c r="A191" i="12"/>
  <c r="F190" i="12"/>
  <c r="A190" i="12"/>
  <c r="F189" i="12"/>
  <c r="A189" i="12"/>
  <c r="F188" i="12"/>
  <c r="A188" i="12" s="1"/>
  <c r="F187" i="12"/>
  <c r="A187" i="12"/>
  <c r="F186" i="12"/>
  <c r="A186" i="12"/>
  <c r="F185" i="12"/>
  <c r="A185" i="12"/>
  <c r="F184" i="12"/>
  <c r="A184" i="12" s="1"/>
  <c r="F183" i="12"/>
  <c r="A183" i="12"/>
  <c r="F182" i="12"/>
  <c r="A182" i="12"/>
  <c r="F181" i="12"/>
  <c r="A181" i="12"/>
  <c r="F180" i="12"/>
  <c r="A180" i="12" s="1"/>
  <c r="F179" i="12"/>
  <c r="A179" i="12"/>
  <c r="F178" i="12"/>
  <c r="A178" i="12"/>
  <c r="F177" i="12"/>
  <c r="A177" i="12"/>
  <c r="F176" i="12"/>
  <c r="A176" i="12" s="1"/>
  <c r="F175" i="12"/>
  <c r="A175" i="12"/>
  <c r="F174" i="12"/>
  <c r="A174" i="12"/>
  <c r="F173" i="12"/>
  <c r="A173" i="12" s="1"/>
  <c r="F172" i="12"/>
  <c r="A172" i="12" s="1"/>
  <c r="F171" i="12"/>
  <c r="A171" i="12"/>
  <c r="F170" i="12"/>
  <c r="A170" i="12"/>
  <c r="F169" i="12"/>
  <c r="A169" i="12" s="1"/>
  <c r="F168" i="12"/>
  <c r="A168" i="12" s="1"/>
  <c r="F167" i="12"/>
  <c r="A167" i="12"/>
  <c r="F166" i="12"/>
  <c r="A166" i="12"/>
  <c r="F165" i="12"/>
  <c r="A165" i="12" s="1"/>
  <c r="F164" i="12"/>
  <c r="A164" i="12" s="1"/>
  <c r="F163" i="12"/>
  <c r="A163" i="12"/>
  <c r="F162" i="12"/>
  <c r="A162" i="12"/>
  <c r="F161" i="12"/>
  <c r="A161" i="12" s="1"/>
  <c r="F160" i="12"/>
  <c r="A160" i="12" s="1"/>
  <c r="F159" i="12"/>
  <c r="A159" i="12"/>
  <c r="F158" i="12"/>
  <c r="A158" i="12"/>
  <c r="F157" i="12"/>
  <c r="A157" i="12" s="1"/>
  <c r="F156" i="12"/>
  <c r="A156" i="12" s="1"/>
  <c r="F155" i="12"/>
  <c r="A155" i="12"/>
  <c r="F154" i="12"/>
  <c r="A154" i="12"/>
  <c r="F153" i="12"/>
  <c r="A153" i="12" s="1"/>
  <c r="F152" i="12"/>
  <c r="A152" i="12" s="1"/>
  <c r="F151" i="12"/>
  <c r="A151" i="12"/>
  <c r="F150" i="12"/>
  <c r="A150" i="12"/>
  <c r="F149" i="12"/>
  <c r="A149" i="12" s="1"/>
  <c r="F148" i="12"/>
  <c r="A148" i="12" s="1"/>
  <c r="F147" i="12"/>
  <c r="A147" i="12"/>
  <c r="F146" i="12"/>
  <c r="A146" i="12"/>
  <c r="F145" i="12"/>
  <c r="A145" i="12" s="1"/>
  <c r="F144" i="12"/>
  <c r="A144" i="12" s="1"/>
  <c r="F143" i="12"/>
  <c r="A143" i="12"/>
  <c r="F142" i="12"/>
  <c r="A142" i="12"/>
  <c r="F141" i="12"/>
  <c r="A141" i="12" s="1"/>
  <c r="F140" i="12"/>
  <c r="A140" i="12" s="1"/>
  <c r="F139" i="12"/>
  <c r="A139" i="12"/>
  <c r="F138" i="12"/>
  <c r="A138" i="12"/>
  <c r="F137" i="12"/>
  <c r="A137" i="12" s="1"/>
  <c r="F136" i="12"/>
  <c r="A136" i="12" s="1"/>
  <c r="F135" i="12"/>
  <c r="A135" i="12"/>
  <c r="F134" i="12"/>
  <c r="A134" i="12"/>
  <c r="F133" i="12"/>
  <c r="A133" i="12" s="1"/>
  <c r="F132" i="12"/>
  <c r="A132" i="12" s="1"/>
  <c r="F131" i="12"/>
  <c r="A131" i="12"/>
  <c r="F130" i="12"/>
  <c r="A130" i="12"/>
  <c r="F129" i="12"/>
  <c r="A129" i="12" s="1"/>
  <c r="F128" i="12"/>
  <c r="A128" i="12" s="1"/>
  <c r="F127" i="12"/>
  <c r="A127" i="12"/>
  <c r="F126" i="12"/>
  <c r="A126" i="12"/>
  <c r="F125" i="12"/>
  <c r="A125" i="12" s="1"/>
  <c r="F124" i="12"/>
  <c r="A124" i="12" s="1"/>
  <c r="F123" i="12"/>
  <c r="A123" i="12"/>
  <c r="F122" i="12"/>
  <c r="A122" i="12"/>
  <c r="F121" i="12"/>
  <c r="A121" i="12" s="1"/>
  <c r="F120" i="12"/>
  <c r="A120" i="12" s="1"/>
  <c r="F119" i="12"/>
  <c r="A119" i="12"/>
  <c r="F118" i="12"/>
  <c r="A118" i="12"/>
  <c r="F117" i="12"/>
  <c r="A117" i="12" s="1"/>
  <c r="F116" i="12"/>
  <c r="A116" i="12" s="1"/>
  <c r="F115" i="12"/>
  <c r="A115" i="12"/>
  <c r="F114" i="12"/>
  <c r="A114" i="12"/>
  <c r="F113" i="12"/>
  <c r="A113" i="12" s="1"/>
  <c r="F112" i="12"/>
  <c r="A112" i="12" s="1"/>
  <c r="F111" i="12"/>
  <c r="A111" i="12"/>
  <c r="F110" i="12"/>
  <c r="A110" i="12"/>
  <c r="F109" i="12"/>
  <c r="A109" i="12" s="1"/>
  <c r="F108" i="12"/>
  <c r="A108" i="12" s="1"/>
  <c r="F107" i="12"/>
  <c r="A107" i="12"/>
  <c r="F106" i="12"/>
  <c r="A106" i="12"/>
  <c r="F105" i="12"/>
  <c r="A105" i="12" s="1"/>
  <c r="F104" i="12"/>
  <c r="A104" i="12" s="1"/>
  <c r="F103" i="12"/>
  <c r="A103" i="12"/>
  <c r="F102" i="12"/>
  <c r="A102" i="12"/>
  <c r="F101" i="12"/>
  <c r="A101" i="12" s="1"/>
  <c r="F100" i="12"/>
  <c r="A100" i="12" s="1"/>
  <c r="F99" i="12"/>
  <c r="A99" i="12" s="1"/>
  <c r="F98" i="12"/>
  <c r="A98" i="12"/>
  <c r="F97" i="12"/>
  <c r="A97" i="12" s="1"/>
  <c r="F96" i="12"/>
  <c r="A96" i="12" s="1"/>
  <c r="F95" i="12"/>
  <c r="A95" i="12" s="1"/>
  <c r="F94" i="12"/>
  <c r="A94" i="12"/>
  <c r="F93" i="12"/>
  <c r="A93" i="12" s="1"/>
  <c r="F92" i="12"/>
  <c r="A92" i="12" s="1"/>
  <c r="F91" i="12"/>
  <c r="A91" i="12" s="1"/>
  <c r="F90" i="12"/>
  <c r="A90" i="12"/>
  <c r="F89" i="12"/>
  <c r="A89" i="12" s="1"/>
  <c r="F88" i="12"/>
  <c r="A88" i="12" s="1"/>
  <c r="F87" i="12"/>
  <c r="A87" i="12" s="1"/>
  <c r="F86" i="12"/>
  <c r="A86" i="12"/>
  <c r="F85" i="12"/>
  <c r="A85" i="12" s="1"/>
  <c r="F84" i="12"/>
  <c r="A84" i="12" s="1"/>
  <c r="F83" i="12"/>
  <c r="A83" i="12" s="1"/>
  <c r="F82" i="12"/>
  <c r="A82" i="12"/>
  <c r="F81" i="12"/>
  <c r="A81" i="12" s="1"/>
  <c r="F80" i="12"/>
  <c r="A80" i="12" s="1"/>
  <c r="F79" i="12"/>
  <c r="A79" i="12" s="1"/>
  <c r="F78" i="12"/>
  <c r="A78" i="12"/>
  <c r="F77" i="12"/>
  <c r="A77" i="12" s="1"/>
  <c r="F76" i="12"/>
  <c r="A76" i="12" s="1"/>
  <c r="F75" i="12"/>
  <c r="A75" i="12" s="1"/>
  <c r="F74" i="12"/>
  <c r="A74" i="12"/>
  <c r="F73" i="12"/>
  <c r="A73" i="12" s="1"/>
  <c r="F72" i="12"/>
  <c r="A72" i="12" s="1"/>
  <c r="F71" i="12"/>
  <c r="A71" i="12" s="1"/>
  <c r="F70" i="12"/>
  <c r="A70" i="12"/>
  <c r="F69" i="12"/>
  <c r="A69" i="12" s="1"/>
  <c r="F68" i="12"/>
  <c r="A68" i="12" s="1"/>
  <c r="F67" i="12"/>
  <c r="A67" i="12" s="1"/>
  <c r="F66" i="12"/>
  <c r="A66" i="12"/>
  <c r="F65" i="12"/>
  <c r="A65" i="12" s="1"/>
  <c r="F64" i="12"/>
  <c r="A64" i="12" s="1"/>
  <c r="F63" i="12"/>
  <c r="A63" i="12" s="1"/>
  <c r="F62" i="12"/>
  <c r="A62" i="12"/>
  <c r="F61" i="12"/>
  <c r="A61" i="12" s="1"/>
  <c r="F60" i="12"/>
  <c r="A60" i="12" s="1"/>
  <c r="F59" i="12"/>
  <c r="A59" i="12" s="1"/>
  <c r="F58" i="12"/>
  <c r="A58" i="12"/>
  <c r="F57" i="12"/>
  <c r="A57" i="12" s="1"/>
  <c r="F56" i="12"/>
  <c r="A56" i="12" s="1"/>
  <c r="F55" i="12"/>
  <c r="A55" i="12" s="1"/>
  <c r="F54" i="12"/>
  <c r="A54" i="12"/>
  <c r="F53" i="12"/>
  <c r="A53" i="12" s="1"/>
  <c r="F52" i="12"/>
  <c r="A52" i="12" s="1"/>
  <c r="F51" i="12"/>
  <c r="A51" i="12" s="1"/>
  <c r="F50" i="12"/>
  <c r="A50" i="12"/>
  <c r="F49" i="12"/>
  <c r="A49" i="12" s="1"/>
  <c r="F48" i="12"/>
  <c r="A48" i="12" s="1"/>
  <c r="F47" i="12"/>
  <c r="A47" i="12" s="1"/>
  <c r="F46" i="12"/>
  <c r="A46" i="12"/>
  <c r="F45" i="12"/>
  <c r="A45" i="12" s="1"/>
  <c r="F44" i="12"/>
  <c r="A44" i="12" s="1"/>
  <c r="F43" i="12"/>
  <c r="A43" i="12" s="1"/>
  <c r="F42" i="12"/>
  <c r="A42" i="12"/>
  <c r="F41" i="12"/>
  <c r="A41" i="12" s="1"/>
  <c r="F40" i="12"/>
  <c r="A40" i="12" s="1"/>
  <c r="F39" i="12"/>
  <c r="A39" i="12" s="1"/>
  <c r="F38" i="12"/>
  <c r="A38" i="12"/>
  <c r="F37" i="12"/>
  <c r="A37" i="12" s="1"/>
  <c r="F36" i="12"/>
  <c r="A36" i="12" s="1"/>
  <c r="F35" i="12"/>
  <c r="A35" i="12" s="1"/>
  <c r="F34" i="12"/>
  <c r="A34" i="12"/>
  <c r="F33" i="12"/>
  <c r="A33" i="12" s="1"/>
  <c r="F32" i="12"/>
  <c r="A32" i="12" s="1"/>
  <c r="F31" i="12"/>
  <c r="A31" i="12" s="1"/>
  <c r="F30" i="12"/>
  <c r="A30" i="12"/>
  <c r="F29" i="12"/>
  <c r="A29" i="12" s="1"/>
  <c r="F28" i="12"/>
  <c r="A28" i="12" s="1"/>
  <c r="F27" i="12"/>
  <c r="A27" i="12" s="1"/>
  <c r="F26" i="12"/>
  <c r="A26" i="12"/>
  <c r="F25" i="12"/>
  <c r="A25" i="12" s="1"/>
  <c r="F24" i="12"/>
  <c r="A24" i="12" s="1"/>
  <c r="F23" i="12"/>
  <c r="A23" i="12" s="1"/>
  <c r="F22" i="12"/>
  <c r="A22" i="12"/>
  <c r="F21" i="12"/>
  <c r="A21" i="12" s="1"/>
  <c r="F20" i="12"/>
  <c r="A20" i="12" s="1"/>
  <c r="F19" i="12"/>
  <c r="A19" i="12" s="1"/>
  <c r="F18" i="12"/>
  <c r="A18" i="12"/>
  <c r="F17" i="12"/>
  <c r="A17" i="12" s="1"/>
  <c r="F16" i="12"/>
  <c r="A16" i="12" s="1"/>
  <c r="F15" i="12"/>
  <c r="A15" i="12" s="1"/>
  <c r="F14" i="12"/>
  <c r="A14" i="12"/>
  <c r="F13" i="12"/>
  <c r="A13" i="12" s="1"/>
  <c r="F12" i="12"/>
  <c r="A12" i="12" s="1"/>
  <c r="F11" i="12"/>
  <c r="A11" i="12" s="1"/>
  <c r="F10" i="12"/>
  <c r="A10" i="12"/>
  <c r="F9" i="12"/>
  <c r="A9" i="12" s="1"/>
  <c r="F8" i="12"/>
  <c r="A8" i="12" s="1"/>
  <c r="F7" i="12"/>
  <c r="A7" i="12" s="1"/>
  <c r="F6" i="12"/>
  <c r="A6" i="12"/>
  <c r="F5" i="12"/>
  <c r="A5" i="12" s="1"/>
  <c r="F4" i="12"/>
  <c r="A4" i="12" s="1"/>
  <c r="F3" i="12"/>
  <c r="A3" i="12" s="1"/>
  <c r="F2" i="12"/>
  <c r="A2" i="12"/>
  <c r="K201" i="8"/>
  <c r="J201" i="8"/>
  <c r="I201" i="8"/>
  <c r="E201" i="8"/>
  <c r="C201" i="8"/>
  <c r="K200" i="8"/>
  <c r="J200" i="8"/>
  <c r="I200" i="8"/>
  <c r="E200" i="8"/>
  <c r="C200" i="8"/>
  <c r="K199" i="8"/>
  <c r="J199" i="8"/>
  <c r="I199" i="8"/>
  <c r="E199" i="8"/>
  <c r="C199" i="8"/>
  <c r="K198" i="8"/>
  <c r="J198" i="8"/>
  <c r="I198" i="8"/>
  <c r="E198" i="8"/>
  <c r="C198" i="8"/>
  <c r="K197" i="8"/>
  <c r="J197" i="8"/>
  <c r="I197" i="8"/>
  <c r="E197" i="8"/>
  <c r="C197" i="8"/>
  <c r="K196" i="8"/>
  <c r="J196" i="8"/>
  <c r="I196" i="8"/>
  <c r="E196" i="8"/>
  <c r="C196" i="8"/>
  <c r="K195" i="8"/>
  <c r="J195" i="8"/>
  <c r="I195" i="8"/>
  <c r="E195" i="8"/>
  <c r="C195" i="8"/>
  <c r="K194" i="8"/>
  <c r="J194" i="8"/>
  <c r="I194" i="8"/>
  <c r="E194" i="8"/>
  <c r="C194" i="8"/>
  <c r="K193" i="8"/>
  <c r="J193" i="8"/>
  <c r="I193" i="8"/>
  <c r="E193" i="8"/>
  <c r="C193" i="8"/>
  <c r="K192" i="8"/>
  <c r="J192" i="8"/>
  <c r="I192" i="8"/>
  <c r="E192" i="8"/>
  <c r="C192" i="8"/>
  <c r="K191" i="8"/>
  <c r="J191" i="8"/>
  <c r="I191" i="8"/>
  <c r="E191" i="8"/>
  <c r="C191" i="8"/>
  <c r="K190" i="8"/>
  <c r="J190" i="8"/>
  <c r="I190" i="8"/>
  <c r="E190" i="8"/>
  <c r="C190" i="8"/>
  <c r="K189" i="8"/>
  <c r="J189" i="8"/>
  <c r="I189" i="8"/>
  <c r="E189" i="8"/>
  <c r="C189" i="8"/>
  <c r="K188" i="8"/>
  <c r="J188" i="8"/>
  <c r="I188" i="8"/>
  <c r="E188" i="8"/>
  <c r="C188" i="8"/>
  <c r="K187" i="8"/>
  <c r="J187" i="8"/>
  <c r="I187" i="8"/>
  <c r="E187" i="8"/>
  <c r="C187" i="8"/>
  <c r="K186" i="8"/>
  <c r="J186" i="8"/>
  <c r="I186" i="8"/>
  <c r="E186" i="8"/>
  <c r="C186" i="8"/>
  <c r="K185" i="8"/>
  <c r="J185" i="8"/>
  <c r="I185" i="8"/>
  <c r="E185" i="8"/>
  <c r="C185" i="8"/>
  <c r="K184" i="8"/>
  <c r="J184" i="8"/>
  <c r="I184" i="8"/>
  <c r="E184" i="8"/>
  <c r="C184" i="8"/>
  <c r="K183" i="8"/>
  <c r="J183" i="8"/>
  <c r="I183" i="8"/>
  <c r="E183" i="8"/>
  <c r="C183" i="8"/>
  <c r="K182" i="8"/>
  <c r="J182" i="8"/>
  <c r="I182" i="8"/>
  <c r="E182" i="8"/>
  <c r="C182" i="8"/>
  <c r="K181" i="8"/>
  <c r="J181" i="8"/>
  <c r="I181" i="8"/>
  <c r="E181" i="8"/>
  <c r="C181" i="8"/>
  <c r="K180" i="8"/>
  <c r="J180" i="8"/>
  <c r="I180" i="8"/>
  <c r="E180" i="8"/>
  <c r="C180" i="8"/>
  <c r="K179" i="8"/>
  <c r="J179" i="8"/>
  <c r="I179" i="8"/>
  <c r="E179" i="8"/>
  <c r="C179" i="8"/>
  <c r="K178" i="8"/>
  <c r="J178" i="8"/>
  <c r="I178" i="8"/>
  <c r="E178" i="8"/>
  <c r="C178" i="8"/>
  <c r="K177" i="8"/>
  <c r="J177" i="8"/>
  <c r="I177" i="8"/>
  <c r="E177" i="8"/>
  <c r="C177" i="8"/>
  <c r="K176" i="8"/>
  <c r="J176" i="8"/>
  <c r="I176" i="8"/>
  <c r="E176" i="8"/>
  <c r="C176" i="8"/>
  <c r="K175" i="8"/>
  <c r="J175" i="8"/>
  <c r="I175" i="8"/>
  <c r="E175" i="8"/>
  <c r="C175" i="8"/>
  <c r="K174" i="8"/>
  <c r="J174" i="8"/>
  <c r="I174" i="8"/>
  <c r="E174" i="8"/>
  <c r="C174" i="8"/>
  <c r="K173" i="8"/>
  <c r="J173" i="8"/>
  <c r="I173" i="8"/>
  <c r="E173" i="8"/>
  <c r="C173" i="8"/>
  <c r="K172" i="8"/>
  <c r="J172" i="8"/>
  <c r="I172" i="8"/>
  <c r="E172" i="8"/>
  <c r="C172" i="8"/>
  <c r="K171" i="8"/>
  <c r="J171" i="8"/>
  <c r="I171" i="8"/>
  <c r="E171" i="8"/>
  <c r="C171" i="8"/>
  <c r="K170" i="8"/>
  <c r="J170" i="8"/>
  <c r="I170" i="8"/>
  <c r="E170" i="8"/>
  <c r="C170" i="8"/>
  <c r="K169" i="8"/>
  <c r="J169" i="8"/>
  <c r="I169" i="8"/>
  <c r="E169" i="8"/>
  <c r="C169" i="8"/>
  <c r="K168" i="8"/>
  <c r="J168" i="8"/>
  <c r="I168" i="8"/>
  <c r="E168" i="8"/>
  <c r="C168" i="8"/>
  <c r="K167" i="8"/>
  <c r="J167" i="8"/>
  <c r="I167" i="8"/>
  <c r="E167" i="8"/>
  <c r="C167" i="8"/>
  <c r="K166" i="8"/>
  <c r="J166" i="8"/>
  <c r="I166" i="8"/>
  <c r="E166" i="8"/>
  <c r="C166" i="8"/>
  <c r="K165" i="8"/>
  <c r="J165" i="8"/>
  <c r="I165" i="8"/>
  <c r="E165" i="8"/>
  <c r="C165" i="8"/>
  <c r="K164" i="8"/>
  <c r="J164" i="8"/>
  <c r="I164" i="8"/>
  <c r="E164" i="8"/>
  <c r="C164" i="8"/>
  <c r="K163" i="8"/>
  <c r="J163" i="8"/>
  <c r="I163" i="8"/>
  <c r="E163" i="8"/>
  <c r="C163" i="8"/>
  <c r="K162" i="8"/>
  <c r="J162" i="8"/>
  <c r="I162" i="8"/>
  <c r="E162" i="8"/>
  <c r="C162" i="8"/>
  <c r="K161" i="8"/>
  <c r="J161" i="8"/>
  <c r="I161" i="8"/>
  <c r="E161" i="8"/>
  <c r="C161" i="8"/>
  <c r="K160" i="8"/>
  <c r="J160" i="8"/>
  <c r="I160" i="8"/>
  <c r="E160" i="8"/>
  <c r="C160" i="8"/>
  <c r="K159" i="8"/>
  <c r="J159" i="8"/>
  <c r="I159" i="8"/>
  <c r="E159" i="8"/>
  <c r="C159" i="8"/>
  <c r="K158" i="8"/>
  <c r="J158" i="8"/>
  <c r="I158" i="8"/>
  <c r="E158" i="8"/>
  <c r="C158" i="8"/>
  <c r="K157" i="8"/>
  <c r="J157" i="8"/>
  <c r="I157" i="8"/>
  <c r="E157" i="8"/>
  <c r="C157" i="8"/>
  <c r="K156" i="8"/>
  <c r="J156" i="8"/>
  <c r="I156" i="8"/>
  <c r="E156" i="8"/>
  <c r="C156" i="8"/>
  <c r="K155" i="8"/>
  <c r="J155" i="8"/>
  <c r="I155" i="8"/>
  <c r="E155" i="8"/>
  <c r="C155" i="8"/>
  <c r="K154" i="8"/>
  <c r="J154" i="8"/>
  <c r="I154" i="8"/>
  <c r="E154" i="8"/>
  <c r="C154" i="8"/>
  <c r="K153" i="8"/>
  <c r="J153" i="8"/>
  <c r="I153" i="8"/>
  <c r="E153" i="8"/>
  <c r="C153" i="8"/>
  <c r="K152" i="8"/>
  <c r="J152" i="8"/>
  <c r="I152" i="8"/>
  <c r="E152" i="8"/>
  <c r="C152" i="8"/>
  <c r="K151" i="8"/>
  <c r="J151" i="8"/>
  <c r="I151" i="8"/>
  <c r="E151" i="8"/>
  <c r="C151" i="8"/>
  <c r="K150" i="8"/>
  <c r="J150" i="8"/>
  <c r="I150" i="8"/>
  <c r="E150" i="8"/>
  <c r="C150" i="8"/>
  <c r="K149" i="8"/>
  <c r="J149" i="8"/>
  <c r="I149" i="8"/>
  <c r="E149" i="8"/>
  <c r="C149" i="8"/>
  <c r="K148" i="8"/>
  <c r="J148" i="8"/>
  <c r="I148" i="8"/>
  <c r="E148" i="8"/>
  <c r="C148" i="8"/>
  <c r="K147" i="8"/>
  <c r="J147" i="8"/>
  <c r="I147" i="8"/>
  <c r="E147" i="8"/>
  <c r="C147" i="8"/>
  <c r="K146" i="8"/>
  <c r="J146" i="8"/>
  <c r="I146" i="8"/>
  <c r="E146" i="8"/>
  <c r="C146" i="8"/>
  <c r="K145" i="8"/>
  <c r="J145" i="8"/>
  <c r="I145" i="8"/>
  <c r="E145" i="8"/>
  <c r="C145" i="8"/>
  <c r="K144" i="8"/>
  <c r="J144" i="8"/>
  <c r="I144" i="8"/>
  <c r="E144" i="8"/>
  <c r="C144" i="8"/>
  <c r="K143" i="8"/>
  <c r="J143" i="8"/>
  <c r="I143" i="8"/>
  <c r="E143" i="8"/>
  <c r="C143" i="8"/>
  <c r="K142" i="8"/>
  <c r="J142" i="8"/>
  <c r="I142" i="8"/>
  <c r="E142" i="8"/>
  <c r="C142" i="8"/>
  <c r="K141" i="8"/>
  <c r="J141" i="8"/>
  <c r="I141" i="8"/>
  <c r="E141" i="8"/>
  <c r="C141" i="8"/>
  <c r="K140" i="8"/>
  <c r="J140" i="8"/>
  <c r="I140" i="8"/>
  <c r="E140" i="8"/>
  <c r="C140" i="8"/>
  <c r="K139" i="8"/>
  <c r="J139" i="8"/>
  <c r="I139" i="8"/>
  <c r="E139" i="8"/>
  <c r="C139" i="8"/>
  <c r="K138" i="8"/>
  <c r="J138" i="8"/>
  <c r="I138" i="8"/>
  <c r="E138" i="8"/>
  <c r="C138" i="8"/>
  <c r="K137" i="8"/>
  <c r="J137" i="8"/>
  <c r="I137" i="8"/>
  <c r="E137" i="8"/>
  <c r="C137" i="8"/>
  <c r="K136" i="8"/>
  <c r="J136" i="8"/>
  <c r="I136" i="8"/>
  <c r="E136" i="8"/>
  <c r="C136" i="8"/>
  <c r="K135" i="8"/>
  <c r="J135" i="8"/>
  <c r="I135" i="8"/>
  <c r="E135" i="8"/>
  <c r="C135" i="8"/>
  <c r="K134" i="8"/>
  <c r="J134" i="8"/>
  <c r="I134" i="8"/>
  <c r="E134" i="8"/>
  <c r="C134" i="8"/>
  <c r="K133" i="8"/>
  <c r="J133" i="8"/>
  <c r="I133" i="8"/>
  <c r="E133" i="8"/>
  <c r="C133" i="8"/>
  <c r="K132" i="8"/>
  <c r="J132" i="8"/>
  <c r="I132" i="8"/>
  <c r="E132" i="8"/>
  <c r="C132" i="8"/>
  <c r="K131" i="8"/>
  <c r="J131" i="8"/>
  <c r="I131" i="8"/>
  <c r="E131" i="8"/>
  <c r="C131" i="8"/>
  <c r="K130" i="8"/>
  <c r="J130" i="8"/>
  <c r="I130" i="8"/>
  <c r="E130" i="8"/>
  <c r="C130" i="8"/>
  <c r="K129" i="8"/>
  <c r="J129" i="8"/>
  <c r="I129" i="8"/>
  <c r="E129" i="8"/>
  <c r="C129" i="8"/>
  <c r="K128" i="8"/>
  <c r="J128" i="8"/>
  <c r="I128" i="8"/>
  <c r="E128" i="8"/>
  <c r="C128" i="8"/>
  <c r="K127" i="8"/>
  <c r="J127" i="8"/>
  <c r="I127" i="8"/>
  <c r="E127" i="8"/>
  <c r="C127" i="8"/>
  <c r="K126" i="8"/>
  <c r="J126" i="8"/>
  <c r="I126" i="8"/>
  <c r="E126" i="8"/>
  <c r="C126" i="8"/>
  <c r="K125" i="8"/>
  <c r="J125" i="8"/>
  <c r="I125" i="8"/>
  <c r="E125" i="8"/>
  <c r="C125" i="8"/>
  <c r="K124" i="8"/>
  <c r="J124" i="8"/>
  <c r="I124" i="8"/>
  <c r="E124" i="8"/>
  <c r="C124" i="8"/>
  <c r="K123" i="8"/>
  <c r="J123" i="8"/>
  <c r="I123" i="8"/>
  <c r="E123" i="8"/>
  <c r="C123" i="8"/>
  <c r="K122" i="8"/>
  <c r="J122" i="8"/>
  <c r="I122" i="8"/>
  <c r="E122" i="8"/>
  <c r="C122" i="8"/>
  <c r="K121" i="8"/>
  <c r="J121" i="8"/>
  <c r="I121" i="8"/>
  <c r="E121" i="8"/>
  <c r="C121" i="8"/>
  <c r="K120" i="8"/>
  <c r="J120" i="8"/>
  <c r="I120" i="8"/>
  <c r="E120" i="8"/>
  <c r="C120" i="8"/>
  <c r="K119" i="8"/>
  <c r="J119" i="8"/>
  <c r="I119" i="8"/>
  <c r="E119" i="8"/>
  <c r="C119" i="8"/>
  <c r="K118" i="8"/>
  <c r="J118" i="8"/>
  <c r="I118" i="8"/>
  <c r="E118" i="8"/>
  <c r="C118" i="8"/>
  <c r="K117" i="8"/>
  <c r="J117" i="8"/>
  <c r="I117" i="8"/>
  <c r="E117" i="8"/>
  <c r="C117" i="8"/>
  <c r="K116" i="8"/>
  <c r="J116" i="8"/>
  <c r="I116" i="8"/>
  <c r="E116" i="8"/>
  <c r="C116" i="8"/>
  <c r="K115" i="8"/>
  <c r="J115" i="8"/>
  <c r="I115" i="8"/>
  <c r="E115" i="8"/>
  <c r="C115" i="8"/>
  <c r="K114" i="8"/>
  <c r="J114" i="8"/>
  <c r="I114" i="8"/>
  <c r="E114" i="8"/>
  <c r="C114" i="8"/>
  <c r="K113" i="8"/>
  <c r="J113" i="8"/>
  <c r="I113" i="8"/>
  <c r="E113" i="8"/>
  <c r="C113" i="8"/>
  <c r="K112" i="8"/>
  <c r="J112" i="8"/>
  <c r="I112" i="8"/>
  <c r="E112" i="8"/>
  <c r="C112" i="8"/>
  <c r="K111" i="8"/>
  <c r="J111" i="8"/>
  <c r="I111" i="8"/>
  <c r="E111" i="8"/>
  <c r="C111" i="8"/>
  <c r="K110" i="8"/>
  <c r="J110" i="8"/>
  <c r="I110" i="8"/>
  <c r="E110" i="8"/>
  <c r="C110" i="8"/>
  <c r="K109" i="8"/>
  <c r="J109" i="8"/>
  <c r="I109" i="8"/>
  <c r="E109" i="8"/>
  <c r="C109" i="8"/>
  <c r="K108" i="8"/>
  <c r="J108" i="8"/>
  <c r="I108" i="8"/>
  <c r="E108" i="8"/>
  <c r="C108" i="8"/>
  <c r="K107" i="8"/>
  <c r="J107" i="8"/>
  <c r="I107" i="8"/>
  <c r="E107" i="8"/>
  <c r="C107" i="8"/>
  <c r="K106" i="8"/>
  <c r="J106" i="8"/>
  <c r="I106" i="8"/>
  <c r="E106" i="8"/>
  <c r="C106" i="8"/>
  <c r="K105" i="8"/>
  <c r="J105" i="8"/>
  <c r="I105" i="8"/>
  <c r="E105" i="8"/>
  <c r="C105" i="8"/>
  <c r="K104" i="8"/>
  <c r="J104" i="8"/>
  <c r="I104" i="8"/>
  <c r="E104" i="8"/>
  <c r="C104" i="8"/>
  <c r="K103" i="8"/>
  <c r="J103" i="8"/>
  <c r="I103" i="8"/>
  <c r="E103" i="8"/>
  <c r="C103" i="8"/>
  <c r="K102" i="8"/>
  <c r="J102" i="8"/>
  <c r="I102" i="8"/>
  <c r="E102" i="8"/>
  <c r="C102" i="8"/>
  <c r="K101" i="8"/>
  <c r="J101" i="8"/>
  <c r="I101" i="8"/>
  <c r="E101" i="8"/>
  <c r="C101" i="8"/>
  <c r="K100" i="8"/>
  <c r="J100" i="8"/>
  <c r="I100" i="8"/>
  <c r="E100" i="8"/>
  <c r="C100" i="8"/>
  <c r="K99" i="8"/>
  <c r="J99" i="8"/>
  <c r="I99" i="8"/>
  <c r="E99" i="8"/>
  <c r="C99" i="8"/>
  <c r="K98" i="8"/>
  <c r="J98" i="8"/>
  <c r="I98" i="8"/>
  <c r="E98" i="8"/>
  <c r="C98" i="8"/>
  <c r="K97" i="8"/>
  <c r="J97" i="8"/>
  <c r="I97" i="8"/>
  <c r="E97" i="8"/>
  <c r="C97" i="8"/>
  <c r="K96" i="8"/>
  <c r="J96" i="8"/>
  <c r="I96" i="8"/>
  <c r="E96" i="8"/>
  <c r="C96" i="8"/>
  <c r="K95" i="8"/>
  <c r="J95" i="8"/>
  <c r="I95" i="8"/>
  <c r="E95" i="8"/>
  <c r="C95" i="8"/>
  <c r="K94" i="8"/>
  <c r="J94" i="8"/>
  <c r="I94" i="8"/>
  <c r="E94" i="8"/>
  <c r="C94" i="8"/>
  <c r="K93" i="8"/>
  <c r="J93" i="8"/>
  <c r="I93" i="8"/>
  <c r="E93" i="8"/>
  <c r="C93" i="8"/>
  <c r="K92" i="8"/>
  <c r="J92" i="8"/>
  <c r="I92" i="8"/>
  <c r="E92" i="8"/>
  <c r="C92" i="8"/>
  <c r="K91" i="8"/>
  <c r="J91" i="8"/>
  <c r="I91" i="8"/>
  <c r="E91" i="8"/>
  <c r="C91" i="8"/>
  <c r="K90" i="8"/>
  <c r="J90" i="8"/>
  <c r="I90" i="8"/>
  <c r="E90" i="8"/>
  <c r="C90" i="8"/>
  <c r="K89" i="8"/>
  <c r="J89" i="8"/>
  <c r="I89" i="8"/>
  <c r="E89" i="8"/>
  <c r="C89" i="8"/>
  <c r="K88" i="8"/>
  <c r="J88" i="8"/>
  <c r="I88" i="8"/>
  <c r="E88" i="8"/>
  <c r="C88" i="8"/>
  <c r="K87" i="8"/>
  <c r="J87" i="8"/>
  <c r="I87" i="8"/>
  <c r="E87" i="8"/>
  <c r="C87" i="8"/>
  <c r="K86" i="8"/>
  <c r="J86" i="8"/>
  <c r="I86" i="8"/>
  <c r="E86" i="8"/>
  <c r="C86" i="8"/>
  <c r="K85" i="8"/>
  <c r="J85" i="8"/>
  <c r="I85" i="8"/>
  <c r="E85" i="8"/>
  <c r="C85" i="8"/>
  <c r="K84" i="8"/>
  <c r="J84" i="8"/>
  <c r="I84" i="8"/>
  <c r="E84" i="8"/>
  <c r="C84" i="8"/>
  <c r="K83" i="8"/>
  <c r="J83" i="8"/>
  <c r="I83" i="8"/>
  <c r="E83" i="8"/>
  <c r="C83" i="8"/>
  <c r="K82" i="8"/>
  <c r="J82" i="8"/>
  <c r="I82" i="8"/>
  <c r="E82" i="8"/>
  <c r="C82" i="8"/>
  <c r="K81" i="8"/>
  <c r="J81" i="8"/>
  <c r="I81" i="8"/>
  <c r="E81" i="8"/>
  <c r="C81" i="8"/>
  <c r="K80" i="8"/>
  <c r="J80" i="8"/>
  <c r="I80" i="8"/>
  <c r="E80" i="8"/>
  <c r="C80" i="8"/>
  <c r="K79" i="8"/>
  <c r="J79" i="8"/>
  <c r="I79" i="8"/>
  <c r="E79" i="8"/>
  <c r="C79" i="8"/>
  <c r="K78" i="8"/>
  <c r="J78" i="8"/>
  <c r="I78" i="8"/>
  <c r="E78" i="8"/>
  <c r="C78" i="8"/>
  <c r="K77" i="8"/>
  <c r="J77" i="8"/>
  <c r="I77" i="8"/>
  <c r="E77" i="8"/>
  <c r="C77" i="8"/>
  <c r="K76" i="8"/>
  <c r="J76" i="8"/>
  <c r="I76" i="8"/>
  <c r="E76" i="8"/>
  <c r="C76" i="8"/>
  <c r="K75" i="8"/>
  <c r="J75" i="8"/>
  <c r="I75" i="8"/>
  <c r="E75" i="8"/>
  <c r="C75" i="8"/>
  <c r="K74" i="8"/>
  <c r="J74" i="8"/>
  <c r="I74" i="8"/>
  <c r="E74" i="8"/>
  <c r="C74" i="8"/>
  <c r="K73" i="8"/>
  <c r="J73" i="8"/>
  <c r="I73" i="8"/>
  <c r="E73" i="8"/>
  <c r="C73" i="8"/>
  <c r="K72" i="8"/>
  <c r="J72" i="8"/>
  <c r="I72" i="8"/>
  <c r="E72" i="8"/>
  <c r="C72" i="8"/>
  <c r="K71" i="8"/>
  <c r="J71" i="8"/>
  <c r="I71" i="8"/>
  <c r="E71" i="8"/>
  <c r="C71" i="8"/>
  <c r="K70" i="8"/>
  <c r="J70" i="8"/>
  <c r="I70" i="8"/>
  <c r="E70" i="8"/>
  <c r="C70" i="8"/>
  <c r="K69" i="8"/>
  <c r="J69" i="8"/>
  <c r="I69" i="8"/>
  <c r="E69" i="8"/>
  <c r="C69" i="8"/>
  <c r="K68" i="8"/>
  <c r="J68" i="8"/>
  <c r="I68" i="8"/>
  <c r="E68" i="8"/>
  <c r="C68" i="8"/>
  <c r="K67" i="8"/>
  <c r="J67" i="8"/>
  <c r="I67" i="8"/>
  <c r="E67" i="8"/>
  <c r="C67" i="8"/>
  <c r="K66" i="8"/>
  <c r="J66" i="8"/>
  <c r="I66" i="8"/>
  <c r="E66" i="8"/>
  <c r="C66" i="8"/>
  <c r="K65" i="8"/>
  <c r="J65" i="8"/>
  <c r="I65" i="8"/>
  <c r="E65" i="8"/>
  <c r="C65" i="8"/>
  <c r="K64" i="8"/>
  <c r="J64" i="8"/>
  <c r="I64" i="8"/>
  <c r="E64" i="8"/>
  <c r="C64" i="8"/>
  <c r="K63" i="8"/>
  <c r="J63" i="8"/>
  <c r="I63" i="8"/>
  <c r="E63" i="8"/>
  <c r="C63" i="8"/>
  <c r="K62" i="8"/>
  <c r="J62" i="8"/>
  <c r="I62" i="8"/>
  <c r="E62" i="8"/>
  <c r="C62" i="8"/>
  <c r="K61" i="8"/>
  <c r="J61" i="8"/>
  <c r="I61" i="8"/>
  <c r="E61" i="8"/>
  <c r="C61" i="8"/>
  <c r="K60" i="8"/>
  <c r="J60" i="8"/>
  <c r="I60" i="8"/>
  <c r="E60" i="8"/>
  <c r="C60" i="8"/>
  <c r="K59" i="8"/>
  <c r="J59" i="8"/>
  <c r="I59" i="8"/>
  <c r="E59" i="8"/>
  <c r="C59" i="8"/>
  <c r="K58" i="8"/>
  <c r="J58" i="8"/>
  <c r="I58" i="8"/>
  <c r="E58" i="8"/>
  <c r="C58" i="8"/>
  <c r="K57" i="8"/>
  <c r="J57" i="8"/>
  <c r="I57" i="8"/>
  <c r="E57" i="8"/>
  <c r="C57" i="8"/>
  <c r="K56" i="8"/>
  <c r="J56" i="8"/>
  <c r="I56" i="8"/>
  <c r="E56" i="8"/>
  <c r="C56" i="8"/>
  <c r="K55" i="8"/>
  <c r="J55" i="8"/>
  <c r="I55" i="8"/>
  <c r="E55" i="8"/>
  <c r="C55" i="8"/>
  <c r="K54" i="8"/>
  <c r="J54" i="8"/>
  <c r="I54" i="8"/>
  <c r="E54" i="8"/>
  <c r="C54" i="8"/>
  <c r="K53" i="8"/>
  <c r="J53" i="8"/>
  <c r="I53" i="8"/>
  <c r="E53" i="8"/>
  <c r="C53" i="8"/>
  <c r="K52" i="8"/>
  <c r="J52" i="8"/>
  <c r="I52" i="8"/>
  <c r="E52" i="8"/>
  <c r="C52" i="8"/>
  <c r="K51" i="8"/>
  <c r="J51" i="8"/>
  <c r="I51" i="8"/>
  <c r="E51" i="8"/>
  <c r="C51" i="8"/>
  <c r="K50" i="8"/>
  <c r="J50" i="8"/>
  <c r="I50" i="8"/>
  <c r="E50" i="8"/>
  <c r="C50" i="8"/>
  <c r="K49" i="8"/>
  <c r="J49" i="8"/>
  <c r="I49" i="8"/>
  <c r="E49" i="8"/>
  <c r="C49" i="8"/>
  <c r="K48" i="8"/>
  <c r="J48" i="8"/>
  <c r="I48" i="8"/>
  <c r="E48" i="8"/>
  <c r="C48" i="8"/>
  <c r="K47" i="8"/>
  <c r="J47" i="8"/>
  <c r="I47" i="8"/>
  <c r="E47" i="8"/>
  <c r="C47" i="8"/>
  <c r="K46" i="8"/>
  <c r="J46" i="8"/>
  <c r="I46" i="8"/>
  <c r="E46" i="8"/>
  <c r="C46" i="8"/>
  <c r="K45" i="8"/>
  <c r="J45" i="8"/>
  <c r="I45" i="8"/>
  <c r="E45" i="8"/>
  <c r="C45" i="8"/>
  <c r="K44" i="8"/>
  <c r="J44" i="8"/>
  <c r="I44" i="8"/>
  <c r="E44" i="8"/>
  <c r="C44" i="8"/>
  <c r="K43" i="8"/>
  <c r="J43" i="8"/>
  <c r="I43" i="8"/>
  <c r="E43" i="8"/>
  <c r="C43" i="8"/>
  <c r="K42" i="8"/>
  <c r="J42" i="8"/>
  <c r="I42" i="8"/>
  <c r="E42" i="8"/>
  <c r="C42" i="8"/>
  <c r="K41" i="8"/>
  <c r="J41" i="8"/>
  <c r="I41" i="8"/>
  <c r="E41" i="8"/>
  <c r="C41" i="8"/>
  <c r="K40" i="8"/>
  <c r="J40" i="8"/>
  <c r="I40" i="8"/>
  <c r="E40" i="8"/>
  <c r="C40" i="8"/>
  <c r="K39" i="8"/>
  <c r="J39" i="8"/>
  <c r="I39" i="8"/>
  <c r="E39" i="8"/>
  <c r="C39" i="8"/>
  <c r="K38" i="8"/>
  <c r="J38" i="8"/>
  <c r="I38" i="8"/>
  <c r="E38" i="8"/>
  <c r="C38" i="8"/>
  <c r="K37" i="8"/>
  <c r="J37" i="8"/>
  <c r="I37" i="8"/>
  <c r="E37" i="8"/>
  <c r="C37" i="8"/>
  <c r="K36" i="8"/>
  <c r="J36" i="8"/>
  <c r="I36" i="8"/>
  <c r="E36" i="8"/>
  <c r="C36" i="8"/>
  <c r="K35" i="8"/>
  <c r="J35" i="8"/>
  <c r="I35" i="8"/>
  <c r="E35" i="8"/>
  <c r="C35" i="8"/>
  <c r="K34" i="8"/>
  <c r="J34" i="8"/>
  <c r="I34" i="8"/>
  <c r="E34" i="8"/>
  <c r="C34" i="8"/>
  <c r="K33" i="8"/>
  <c r="J33" i="8"/>
  <c r="I33" i="8"/>
  <c r="E33" i="8"/>
  <c r="C33" i="8"/>
  <c r="K32" i="8"/>
  <c r="J32" i="8"/>
  <c r="I32" i="8"/>
  <c r="E32" i="8"/>
  <c r="C32" i="8"/>
  <c r="K31" i="8"/>
  <c r="J31" i="8"/>
  <c r="I31" i="8"/>
  <c r="E31" i="8"/>
  <c r="C31" i="8"/>
  <c r="K30" i="8"/>
  <c r="J30" i="8"/>
  <c r="I30" i="8"/>
  <c r="E30" i="8"/>
  <c r="C30" i="8"/>
  <c r="K29" i="8"/>
  <c r="J29" i="8"/>
  <c r="I29" i="8"/>
  <c r="E29" i="8"/>
  <c r="C29" i="8"/>
  <c r="K28" i="8"/>
  <c r="J28" i="8"/>
  <c r="I28" i="8"/>
  <c r="E28" i="8"/>
  <c r="C28" i="8"/>
  <c r="K27" i="8"/>
  <c r="J27" i="8"/>
  <c r="I27" i="8"/>
  <c r="E27" i="8"/>
  <c r="C27" i="8"/>
  <c r="K26" i="8"/>
  <c r="J26" i="8"/>
  <c r="I26" i="8"/>
  <c r="E26" i="8"/>
  <c r="C26" i="8"/>
  <c r="K25" i="8"/>
  <c r="J25" i="8"/>
  <c r="I25" i="8"/>
  <c r="E25" i="8"/>
  <c r="C25" i="8"/>
  <c r="K24" i="8"/>
  <c r="J24" i="8"/>
  <c r="I24" i="8"/>
  <c r="E24" i="8"/>
  <c r="C24" i="8"/>
  <c r="K23" i="8"/>
  <c r="J23" i="8"/>
  <c r="I23" i="8"/>
  <c r="E23" i="8"/>
  <c r="C23" i="8"/>
  <c r="K22" i="8"/>
  <c r="J22" i="8"/>
  <c r="I22" i="8"/>
  <c r="E22" i="8"/>
  <c r="C22" i="8"/>
  <c r="K21" i="8"/>
  <c r="J21" i="8"/>
  <c r="I21" i="8"/>
  <c r="E21" i="8"/>
  <c r="C21" i="8"/>
  <c r="K20" i="8"/>
  <c r="J20" i="8"/>
  <c r="I20" i="8"/>
  <c r="E20" i="8"/>
  <c r="C20" i="8"/>
  <c r="K19" i="8"/>
  <c r="J19" i="8"/>
  <c r="I19" i="8"/>
  <c r="E19" i="8"/>
  <c r="C19" i="8"/>
  <c r="K18" i="8"/>
  <c r="J18" i="8"/>
  <c r="I18" i="8"/>
  <c r="E18" i="8"/>
  <c r="C18" i="8"/>
  <c r="K17" i="8"/>
  <c r="J17" i="8"/>
  <c r="I17" i="8"/>
  <c r="E17" i="8"/>
  <c r="C17" i="8"/>
  <c r="K16" i="8"/>
  <c r="J16" i="8"/>
  <c r="I16" i="8"/>
  <c r="E16" i="8"/>
  <c r="C16" i="8"/>
  <c r="K15" i="8"/>
  <c r="J15" i="8"/>
  <c r="I15" i="8"/>
  <c r="E15" i="8"/>
  <c r="C15" i="8"/>
  <c r="K14" i="8"/>
  <c r="J14" i="8"/>
  <c r="I14" i="8"/>
  <c r="E14" i="8"/>
  <c r="C14" i="8"/>
  <c r="K13" i="8"/>
  <c r="J13" i="8"/>
  <c r="I13" i="8"/>
  <c r="E13" i="8"/>
  <c r="C13" i="8"/>
  <c r="K12" i="8"/>
  <c r="J12" i="8"/>
  <c r="I12" i="8"/>
  <c r="E12" i="8"/>
  <c r="C12" i="8"/>
  <c r="K11" i="8"/>
  <c r="J11" i="8"/>
  <c r="I11" i="8"/>
  <c r="E11" i="8"/>
  <c r="C11" i="8"/>
  <c r="K10" i="8"/>
  <c r="J10" i="8"/>
  <c r="I10" i="8"/>
  <c r="E10" i="8"/>
  <c r="C10" i="8"/>
  <c r="K9" i="8"/>
  <c r="J9" i="8"/>
  <c r="I9" i="8"/>
  <c r="E9" i="8"/>
  <c r="C9" i="8"/>
  <c r="K8" i="8"/>
  <c r="J8" i="8"/>
  <c r="I8" i="8"/>
  <c r="E8" i="8"/>
  <c r="C8" i="8"/>
  <c r="K7" i="8"/>
  <c r="J7" i="8"/>
  <c r="I7" i="8"/>
  <c r="E7" i="8"/>
  <c r="C7" i="8"/>
  <c r="K6" i="8"/>
  <c r="J6" i="8"/>
  <c r="I6" i="8"/>
  <c r="E6" i="8"/>
  <c r="C6" i="8"/>
  <c r="K5" i="8"/>
  <c r="J5" i="8"/>
  <c r="I5" i="8"/>
  <c r="E5" i="8"/>
  <c r="C5" i="8"/>
  <c r="K4" i="8"/>
  <c r="J4" i="8"/>
  <c r="I4" i="8"/>
  <c r="E4" i="8"/>
  <c r="C4" i="8"/>
  <c r="K3" i="8"/>
  <c r="J3" i="8"/>
  <c r="I3" i="8"/>
  <c r="E3" i="8"/>
  <c r="C3" i="8"/>
  <c r="K2" i="8"/>
  <c r="J2" i="8"/>
  <c r="I2" i="8"/>
  <c r="E2" i="8"/>
  <c r="C2" i="8"/>
  <c r="D12" i="6"/>
  <c r="D10" i="6"/>
  <c r="B6" i="6"/>
  <c r="B4" i="6"/>
  <c r="D3" i="6"/>
  <c r="D8" i="6" s="1"/>
  <c r="C3" i="6"/>
  <c r="C8" i="6" s="1"/>
  <c r="B3" i="6"/>
  <c r="B2" i="6"/>
  <c r="G298" i="5"/>
  <c r="G297" i="5"/>
  <c r="G296" i="5"/>
  <c r="G295" i="5"/>
  <c r="G294" i="5"/>
  <c r="G293" i="5"/>
  <c r="G292" i="5"/>
  <c r="G291" i="5"/>
  <c r="G290" i="5"/>
  <c r="G289" i="5"/>
  <c r="G288" i="5"/>
  <c r="G287"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7" i="5"/>
  <c r="G256" i="5"/>
  <c r="G255" i="5"/>
  <c r="G254" i="5"/>
  <c r="G253" i="5"/>
  <c r="G252" i="5"/>
  <c r="G251" i="5"/>
  <c r="G250" i="5"/>
  <c r="G249" i="5"/>
  <c r="G248" i="5"/>
  <c r="G247" i="5"/>
  <c r="G246" i="5"/>
  <c r="G245" i="5"/>
  <c r="G244" i="5"/>
  <c r="G243" i="5"/>
  <c r="G242" i="5"/>
  <c r="G241" i="5"/>
  <c r="G240" i="5"/>
  <c r="G239" i="5"/>
  <c r="G238" i="5"/>
  <c r="G237" i="5"/>
  <c r="G236" i="5"/>
  <c r="G235" i="5"/>
  <c r="G234" i="5"/>
  <c r="G233" i="5"/>
  <c r="G232" i="5"/>
  <c r="G231" i="5"/>
  <c r="G230" i="5"/>
  <c r="G229" i="5"/>
  <c r="G228" i="5"/>
  <c r="G227" i="5"/>
  <c r="G226" i="5"/>
  <c r="G225" i="5"/>
  <c r="G224" i="5"/>
  <c r="G223" i="5"/>
  <c r="G222" i="5"/>
  <c r="G221" i="5"/>
  <c r="G220" i="5"/>
  <c r="G219" i="5"/>
  <c r="G218" i="5"/>
  <c r="G217" i="5"/>
  <c r="G216" i="5"/>
  <c r="G215" i="5"/>
  <c r="G214" i="5"/>
  <c r="G213" i="5"/>
  <c r="G212" i="5"/>
  <c r="G211" i="5"/>
  <c r="G210" i="5"/>
  <c r="G209" i="5"/>
  <c r="G208" i="5"/>
  <c r="G207" i="5"/>
  <c r="G206" i="5"/>
  <c r="G205" i="5"/>
  <c r="G204" i="5"/>
  <c r="G203" i="5"/>
  <c r="G202" i="5"/>
  <c r="G201" i="5"/>
  <c r="G200" i="5"/>
  <c r="G199" i="5"/>
  <c r="G198" i="5"/>
  <c r="G197" i="5"/>
  <c r="G196" i="5"/>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3" i="5"/>
  <c r="G2" i="5"/>
  <c r="D458" i="4"/>
  <c r="B458" i="4"/>
  <c r="C458" i="4" s="1"/>
  <c r="D457" i="4"/>
  <c r="B457" i="4"/>
  <c r="C457" i="4" s="1"/>
  <c r="D456" i="4"/>
  <c r="B456" i="4"/>
  <c r="C456" i="4" s="1"/>
  <c r="D455" i="4"/>
  <c r="B455" i="4"/>
  <c r="C455" i="4" s="1"/>
  <c r="D454" i="4"/>
  <c r="B454" i="4"/>
  <c r="C454" i="4" s="1"/>
  <c r="D453" i="4"/>
  <c r="B453" i="4"/>
  <c r="C453" i="4" s="1"/>
  <c r="D452" i="4"/>
  <c r="B452" i="4"/>
  <c r="C452" i="4" s="1"/>
  <c r="D451" i="4"/>
  <c r="B451" i="4"/>
  <c r="C451" i="4" s="1"/>
  <c r="D450" i="4"/>
  <c r="B450" i="4"/>
  <c r="C450" i="4" s="1"/>
  <c r="D449" i="4"/>
  <c r="B449" i="4"/>
  <c r="C449" i="4" s="1"/>
  <c r="D448" i="4"/>
  <c r="B448" i="4"/>
  <c r="C448" i="4" s="1"/>
  <c r="D447" i="4"/>
  <c r="B447" i="4"/>
  <c r="C447" i="4" s="1"/>
  <c r="D446" i="4"/>
  <c r="B446" i="4"/>
  <c r="C446" i="4" s="1"/>
  <c r="D445" i="4"/>
  <c r="B445" i="4"/>
  <c r="C445" i="4" s="1"/>
  <c r="D444" i="4"/>
  <c r="B444" i="4"/>
  <c r="C444" i="4" s="1"/>
  <c r="D443" i="4"/>
  <c r="B443" i="4"/>
  <c r="C443" i="4" s="1"/>
  <c r="D442" i="4"/>
  <c r="B442" i="4"/>
  <c r="C442" i="4" s="1"/>
  <c r="D441" i="4"/>
  <c r="B441" i="4"/>
  <c r="C441" i="4" s="1"/>
  <c r="D440" i="4"/>
  <c r="B440" i="4"/>
  <c r="C440" i="4" s="1"/>
  <c r="D439" i="4"/>
  <c r="B439" i="4"/>
  <c r="C439" i="4" s="1"/>
  <c r="D438" i="4"/>
  <c r="C438" i="4"/>
  <c r="B438" i="4"/>
  <c r="D437" i="4"/>
  <c r="B437" i="4"/>
  <c r="C437" i="4" s="1"/>
  <c r="D436" i="4"/>
  <c r="B436" i="4"/>
  <c r="C436" i="4" s="1"/>
  <c r="D435" i="4"/>
  <c r="B435" i="4"/>
  <c r="C435" i="4" s="1"/>
  <c r="D434" i="4"/>
  <c r="B434" i="4"/>
  <c r="C434" i="4" s="1"/>
  <c r="D433" i="4"/>
  <c r="B433" i="4"/>
  <c r="C433" i="4" s="1"/>
  <c r="D432" i="4"/>
  <c r="B432" i="4"/>
  <c r="C432" i="4" s="1"/>
  <c r="D431" i="4"/>
  <c r="B431" i="4"/>
  <c r="C431" i="4" s="1"/>
  <c r="D430" i="4"/>
  <c r="B430" i="4"/>
  <c r="C430" i="4" s="1"/>
  <c r="D429" i="4"/>
  <c r="B429" i="4"/>
  <c r="C429" i="4" s="1"/>
  <c r="D428" i="4"/>
  <c r="B428" i="4"/>
  <c r="C428" i="4" s="1"/>
  <c r="D427" i="4"/>
  <c r="B427" i="4"/>
  <c r="C427" i="4" s="1"/>
  <c r="D426" i="4"/>
  <c r="B426" i="4"/>
  <c r="C426" i="4" s="1"/>
  <c r="D425" i="4"/>
  <c r="B425" i="4"/>
  <c r="C425" i="4" s="1"/>
  <c r="D424" i="4"/>
  <c r="B424" i="4"/>
  <c r="C424" i="4" s="1"/>
  <c r="D423" i="4"/>
  <c r="B423" i="4"/>
  <c r="C423" i="4" s="1"/>
  <c r="D422" i="4"/>
  <c r="B422" i="4"/>
  <c r="C422" i="4" s="1"/>
  <c r="D421" i="4"/>
  <c r="B421" i="4"/>
  <c r="C421" i="4" s="1"/>
  <c r="D420" i="4"/>
  <c r="B420" i="4"/>
  <c r="C420" i="4" s="1"/>
  <c r="D419" i="4"/>
  <c r="B419" i="4"/>
  <c r="C419" i="4" s="1"/>
  <c r="D418" i="4"/>
  <c r="C418" i="4"/>
  <c r="B418" i="4"/>
  <c r="D417" i="4"/>
  <c r="B417" i="4"/>
  <c r="C417" i="4" s="1"/>
  <c r="D416" i="4"/>
  <c r="B416" i="4"/>
  <c r="C416" i="4" s="1"/>
  <c r="D415" i="4"/>
  <c r="C415" i="4"/>
  <c r="B415" i="4"/>
  <c r="D414" i="4"/>
  <c r="B414" i="4"/>
  <c r="C414" i="4" s="1"/>
  <c r="D413" i="4"/>
  <c r="B413" i="4"/>
  <c r="C413" i="4" s="1"/>
  <c r="D412" i="4"/>
  <c r="B412" i="4"/>
  <c r="C412" i="4" s="1"/>
  <c r="D411" i="4"/>
  <c r="B411" i="4"/>
  <c r="C411" i="4" s="1"/>
  <c r="D410" i="4"/>
  <c r="B410" i="4"/>
  <c r="C410" i="4" s="1"/>
  <c r="D409" i="4"/>
  <c r="B409" i="4"/>
  <c r="C409" i="4" s="1"/>
  <c r="D408" i="4"/>
  <c r="C408" i="4"/>
  <c r="B408" i="4"/>
  <c r="D407" i="4"/>
  <c r="B407" i="4"/>
  <c r="C407" i="4" s="1"/>
  <c r="D406" i="4"/>
  <c r="B406" i="4"/>
  <c r="C406" i="4" s="1"/>
  <c r="D405" i="4"/>
  <c r="B405" i="4"/>
  <c r="C405" i="4" s="1"/>
  <c r="D404" i="4"/>
  <c r="B404" i="4"/>
  <c r="C404" i="4" s="1"/>
  <c r="D403" i="4"/>
  <c r="B403" i="4"/>
  <c r="C403" i="4" s="1"/>
  <c r="D402" i="4"/>
  <c r="B402" i="4"/>
  <c r="C402" i="4" s="1"/>
  <c r="D401" i="4"/>
  <c r="B401" i="4"/>
  <c r="C401" i="4" s="1"/>
  <c r="D400" i="4"/>
  <c r="B400" i="4"/>
  <c r="C400" i="4" s="1"/>
  <c r="D399" i="4"/>
  <c r="B399" i="4"/>
  <c r="C399" i="4" s="1"/>
  <c r="D398" i="4"/>
  <c r="B398" i="4"/>
  <c r="C398" i="4" s="1"/>
  <c r="D397" i="4"/>
  <c r="B397" i="4"/>
  <c r="C397" i="4" s="1"/>
  <c r="D396" i="4"/>
  <c r="B396" i="4"/>
  <c r="C396" i="4" s="1"/>
  <c r="D395" i="4"/>
  <c r="B395" i="4"/>
  <c r="C395" i="4" s="1"/>
  <c r="D394" i="4"/>
  <c r="B394" i="4"/>
  <c r="C394" i="4" s="1"/>
  <c r="D393" i="4"/>
  <c r="B393" i="4"/>
  <c r="C393" i="4" s="1"/>
  <c r="D392" i="4"/>
  <c r="B392" i="4"/>
  <c r="C392" i="4" s="1"/>
  <c r="D391" i="4"/>
  <c r="B391" i="4"/>
  <c r="C391" i="4" s="1"/>
  <c r="D390" i="4"/>
  <c r="B390" i="4"/>
  <c r="C390" i="4" s="1"/>
  <c r="D389" i="4"/>
  <c r="B389" i="4"/>
  <c r="C389" i="4" s="1"/>
  <c r="D388" i="4"/>
  <c r="B388" i="4"/>
  <c r="C388" i="4" s="1"/>
  <c r="D387" i="4"/>
  <c r="B387" i="4"/>
  <c r="C387" i="4" s="1"/>
  <c r="D386" i="4"/>
  <c r="B386" i="4"/>
  <c r="C386" i="4" s="1"/>
  <c r="D385" i="4"/>
  <c r="B385" i="4"/>
  <c r="C385" i="4" s="1"/>
  <c r="D384" i="4"/>
  <c r="C384" i="4"/>
  <c r="B384" i="4"/>
  <c r="D383" i="4"/>
  <c r="B383" i="4"/>
  <c r="C383" i="4" s="1"/>
  <c r="D382" i="4"/>
  <c r="B382" i="4"/>
  <c r="C382" i="4" s="1"/>
  <c r="D381" i="4"/>
  <c r="B381" i="4"/>
  <c r="C381" i="4" s="1"/>
  <c r="D380" i="4"/>
  <c r="B380" i="4"/>
  <c r="C380" i="4" s="1"/>
  <c r="D379" i="4"/>
  <c r="B379" i="4"/>
  <c r="C379" i="4" s="1"/>
  <c r="D378" i="4"/>
  <c r="B378" i="4"/>
  <c r="C378" i="4" s="1"/>
  <c r="D377" i="4"/>
  <c r="B377" i="4"/>
  <c r="C377" i="4" s="1"/>
  <c r="D376" i="4"/>
  <c r="C376" i="4"/>
  <c r="B376" i="4"/>
  <c r="D375" i="4"/>
  <c r="B375" i="4"/>
  <c r="C375" i="4" s="1"/>
  <c r="D374" i="4"/>
  <c r="B374" i="4"/>
  <c r="C374" i="4" s="1"/>
  <c r="D373" i="4"/>
  <c r="B373" i="4"/>
  <c r="C373" i="4" s="1"/>
  <c r="D372" i="4"/>
  <c r="B372" i="4"/>
  <c r="C372" i="4" s="1"/>
  <c r="D371" i="4"/>
  <c r="B371" i="4"/>
  <c r="C371" i="4" s="1"/>
  <c r="D370" i="4"/>
  <c r="B370" i="4"/>
  <c r="C370" i="4" s="1"/>
  <c r="D369" i="4"/>
  <c r="B369" i="4"/>
  <c r="C369" i="4" s="1"/>
  <c r="D368" i="4"/>
  <c r="B368" i="4"/>
  <c r="C368" i="4" s="1"/>
  <c r="D367" i="4"/>
  <c r="B367" i="4"/>
  <c r="C367" i="4" s="1"/>
  <c r="D366" i="4"/>
  <c r="B366" i="4"/>
  <c r="C366" i="4" s="1"/>
  <c r="D365" i="4"/>
  <c r="B365" i="4"/>
  <c r="C365" i="4" s="1"/>
  <c r="D364" i="4"/>
  <c r="C364" i="4"/>
  <c r="B364" i="4"/>
  <c r="D363" i="4"/>
  <c r="B363" i="4"/>
  <c r="C363" i="4" s="1"/>
  <c r="D362" i="4"/>
  <c r="B362" i="4"/>
  <c r="C362" i="4" s="1"/>
  <c r="D361" i="4"/>
  <c r="B361" i="4"/>
  <c r="C361" i="4" s="1"/>
  <c r="D360" i="4"/>
  <c r="B360" i="4"/>
  <c r="C360" i="4" s="1"/>
  <c r="D359" i="4"/>
  <c r="B359" i="4"/>
  <c r="C359" i="4" s="1"/>
  <c r="D358" i="4"/>
  <c r="B358" i="4"/>
  <c r="C358" i="4" s="1"/>
  <c r="D357" i="4"/>
  <c r="B357" i="4"/>
  <c r="C357" i="4" s="1"/>
  <c r="D356" i="4"/>
  <c r="B356" i="4"/>
  <c r="C356" i="4" s="1"/>
  <c r="D355" i="4"/>
  <c r="B355" i="4"/>
  <c r="C355" i="4" s="1"/>
  <c r="D354" i="4"/>
  <c r="B354" i="4"/>
  <c r="C354" i="4" s="1"/>
  <c r="D353" i="4"/>
  <c r="B353" i="4"/>
  <c r="C353" i="4" s="1"/>
  <c r="D352" i="4"/>
  <c r="B352" i="4"/>
  <c r="C352" i="4" s="1"/>
  <c r="D351" i="4"/>
  <c r="B351" i="4"/>
  <c r="C351" i="4" s="1"/>
  <c r="D350" i="4"/>
  <c r="B350" i="4"/>
  <c r="C350" i="4" s="1"/>
  <c r="D349" i="4"/>
  <c r="B349" i="4"/>
  <c r="C349" i="4" s="1"/>
  <c r="D348" i="4"/>
  <c r="B348" i="4"/>
  <c r="C348" i="4" s="1"/>
  <c r="D347" i="4"/>
  <c r="B347" i="4"/>
  <c r="C347" i="4" s="1"/>
  <c r="D346" i="4"/>
  <c r="B346" i="4"/>
  <c r="C346" i="4" s="1"/>
  <c r="D345" i="4"/>
  <c r="B345" i="4"/>
  <c r="C345" i="4" s="1"/>
  <c r="D344" i="4"/>
  <c r="B344" i="4"/>
  <c r="C344" i="4" s="1"/>
  <c r="D343" i="4"/>
  <c r="B343" i="4"/>
  <c r="C343" i="4" s="1"/>
  <c r="D342" i="4"/>
  <c r="B342" i="4"/>
  <c r="C342" i="4" s="1"/>
  <c r="D341" i="4"/>
  <c r="B341" i="4"/>
  <c r="C341" i="4" s="1"/>
  <c r="D340" i="4"/>
  <c r="B340" i="4"/>
  <c r="C340" i="4" s="1"/>
  <c r="D339" i="4"/>
  <c r="B339" i="4"/>
  <c r="C339" i="4" s="1"/>
  <c r="D338" i="4"/>
  <c r="B338" i="4"/>
  <c r="C338" i="4" s="1"/>
  <c r="D337" i="4"/>
  <c r="B337" i="4"/>
  <c r="C337" i="4" s="1"/>
  <c r="D336" i="4"/>
  <c r="B336" i="4"/>
  <c r="C336" i="4" s="1"/>
  <c r="D335" i="4"/>
  <c r="B335" i="4"/>
  <c r="C335" i="4" s="1"/>
  <c r="D334" i="4"/>
  <c r="B334" i="4"/>
  <c r="C334" i="4" s="1"/>
  <c r="D333" i="4"/>
  <c r="B333" i="4"/>
  <c r="C333" i="4" s="1"/>
  <c r="D332" i="4"/>
  <c r="B332" i="4"/>
  <c r="C332" i="4" s="1"/>
  <c r="D331" i="4"/>
  <c r="B331" i="4"/>
  <c r="C331" i="4" s="1"/>
  <c r="D330" i="4"/>
  <c r="B330" i="4"/>
  <c r="C330" i="4" s="1"/>
  <c r="D329" i="4"/>
  <c r="B329" i="4"/>
  <c r="C329" i="4" s="1"/>
  <c r="D328" i="4"/>
  <c r="B328" i="4"/>
  <c r="C328" i="4" s="1"/>
  <c r="D327" i="4"/>
  <c r="B327" i="4"/>
  <c r="C327" i="4" s="1"/>
  <c r="D326" i="4"/>
  <c r="C326" i="4"/>
  <c r="B326" i="4"/>
  <c r="D325" i="4"/>
  <c r="B325" i="4"/>
  <c r="C325" i="4" s="1"/>
  <c r="D324" i="4"/>
  <c r="B324" i="4"/>
  <c r="C324" i="4" s="1"/>
  <c r="D323" i="4"/>
  <c r="B323" i="4"/>
  <c r="C323" i="4" s="1"/>
  <c r="D322" i="4"/>
  <c r="B322" i="4"/>
  <c r="C322" i="4" s="1"/>
  <c r="D321" i="4"/>
  <c r="B321" i="4"/>
  <c r="C321" i="4" s="1"/>
  <c r="D320" i="4"/>
  <c r="B320" i="4"/>
  <c r="C320" i="4" s="1"/>
  <c r="D319" i="4"/>
  <c r="B319" i="4"/>
  <c r="C319" i="4" s="1"/>
  <c r="D318" i="4"/>
  <c r="C318" i="4"/>
  <c r="B318" i="4"/>
  <c r="D317" i="4"/>
  <c r="B317" i="4"/>
  <c r="C317" i="4" s="1"/>
  <c r="D316" i="4"/>
  <c r="B316" i="4"/>
  <c r="C316" i="4" s="1"/>
  <c r="D315" i="4"/>
  <c r="B315" i="4"/>
  <c r="C315" i="4" s="1"/>
  <c r="D314" i="4"/>
  <c r="B314" i="4"/>
  <c r="C314" i="4" s="1"/>
  <c r="D313" i="4"/>
  <c r="B313" i="4"/>
  <c r="C313" i="4" s="1"/>
  <c r="D312" i="4"/>
  <c r="B312" i="4"/>
  <c r="C312" i="4" s="1"/>
  <c r="D311" i="4"/>
  <c r="B311" i="4"/>
  <c r="C311" i="4" s="1"/>
  <c r="D310" i="4"/>
  <c r="B310" i="4"/>
  <c r="C310" i="4" s="1"/>
  <c r="D309" i="4"/>
  <c r="B309" i="4"/>
  <c r="C309" i="4" s="1"/>
  <c r="D308" i="4"/>
  <c r="B308" i="4"/>
  <c r="C308" i="4" s="1"/>
  <c r="D307" i="4"/>
  <c r="B307" i="4"/>
  <c r="C307" i="4" s="1"/>
  <c r="D306" i="4"/>
  <c r="B306" i="4"/>
  <c r="C306" i="4" s="1"/>
  <c r="D305" i="4"/>
  <c r="B305" i="4"/>
  <c r="C305" i="4" s="1"/>
  <c r="D304" i="4"/>
  <c r="B304" i="4"/>
  <c r="C304" i="4" s="1"/>
  <c r="D303" i="4"/>
  <c r="B303" i="4"/>
  <c r="C303" i="4" s="1"/>
  <c r="D302" i="4"/>
  <c r="B302" i="4"/>
  <c r="C302" i="4" s="1"/>
  <c r="D301" i="4"/>
  <c r="B301" i="4"/>
  <c r="C301" i="4" s="1"/>
  <c r="D300" i="4"/>
  <c r="B300" i="4"/>
  <c r="C300" i="4" s="1"/>
  <c r="D299" i="4"/>
  <c r="B299" i="4"/>
  <c r="C299" i="4" s="1"/>
  <c r="D298" i="4"/>
  <c r="B298" i="4"/>
  <c r="C298" i="4" s="1"/>
  <c r="D297" i="4"/>
  <c r="B297" i="4"/>
  <c r="C297" i="4" s="1"/>
  <c r="D296" i="4"/>
  <c r="B296" i="4"/>
  <c r="C296" i="4" s="1"/>
  <c r="D295" i="4"/>
  <c r="B295" i="4"/>
  <c r="C295" i="4" s="1"/>
  <c r="D294" i="4"/>
  <c r="C294" i="4"/>
  <c r="B294" i="4"/>
  <c r="D293" i="4"/>
  <c r="B293" i="4"/>
  <c r="C293" i="4" s="1"/>
  <c r="D292" i="4"/>
  <c r="B292" i="4"/>
  <c r="C292" i="4" s="1"/>
  <c r="D291" i="4"/>
  <c r="B291" i="4"/>
  <c r="C291" i="4" s="1"/>
  <c r="D290" i="4"/>
  <c r="B290" i="4"/>
  <c r="C290" i="4" s="1"/>
  <c r="D289" i="4"/>
  <c r="B289" i="4"/>
  <c r="C289" i="4" s="1"/>
  <c r="D288" i="4"/>
  <c r="B288" i="4"/>
  <c r="C288" i="4" s="1"/>
  <c r="D287" i="4"/>
  <c r="B287" i="4"/>
  <c r="C287" i="4" s="1"/>
  <c r="D286" i="4"/>
  <c r="C286" i="4"/>
  <c r="B286" i="4"/>
  <c r="D285" i="4"/>
  <c r="B285" i="4"/>
  <c r="C285" i="4" s="1"/>
  <c r="D284" i="4"/>
  <c r="B284" i="4"/>
  <c r="C284" i="4" s="1"/>
  <c r="D283" i="4"/>
  <c r="B283" i="4"/>
  <c r="C283" i="4" s="1"/>
  <c r="D282" i="4"/>
  <c r="B282" i="4"/>
  <c r="C282" i="4" s="1"/>
  <c r="D281" i="4"/>
  <c r="B281" i="4"/>
  <c r="C281" i="4" s="1"/>
  <c r="D280" i="4"/>
  <c r="B280" i="4"/>
  <c r="C280" i="4" s="1"/>
  <c r="D279" i="4"/>
  <c r="B279" i="4"/>
  <c r="C279" i="4" s="1"/>
  <c r="D278" i="4"/>
  <c r="B278" i="4"/>
  <c r="C278" i="4" s="1"/>
  <c r="D277" i="4"/>
  <c r="B277" i="4"/>
  <c r="C277" i="4" s="1"/>
  <c r="D276" i="4"/>
  <c r="B276" i="4"/>
  <c r="C276" i="4" s="1"/>
  <c r="D275" i="4"/>
  <c r="B275" i="4"/>
  <c r="C275" i="4" s="1"/>
  <c r="D274" i="4"/>
  <c r="B274" i="4"/>
  <c r="C274" i="4" s="1"/>
  <c r="D273" i="4"/>
  <c r="B273" i="4"/>
  <c r="C273" i="4" s="1"/>
  <c r="D272" i="4"/>
  <c r="B272" i="4"/>
  <c r="C272" i="4" s="1"/>
  <c r="D271" i="4"/>
  <c r="B271" i="4"/>
  <c r="C271" i="4" s="1"/>
  <c r="D270" i="4"/>
  <c r="B270" i="4"/>
  <c r="C270" i="4" s="1"/>
  <c r="D269" i="4"/>
  <c r="B269" i="4"/>
  <c r="C269" i="4" s="1"/>
  <c r="D268" i="4"/>
  <c r="B268" i="4"/>
  <c r="C268" i="4" s="1"/>
  <c r="D267" i="4"/>
  <c r="B267" i="4"/>
  <c r="C267" i="4" s="1"/>
  <c r="D266" i="4"/>
  <c r="B266" i="4"/>
  <c r="C266" i="4" s="1"/>
  <c r="D265" i="4"/>
  <c r="B265" i="4"/>
  <c r="C265" i="4" s="1"/>
  <c r="D264" i="4"/>
  <c r="B264" i="4"/>
  <c r="C264" i="4" s="1"/>
  <c r="D263" i="4"/>
  <c r="B263" i="4"/>
  <c r="C263" i="4" s="1"/>
  <c r="D262" i="4"/>
  <c r="C262" i="4"/>
  <c r="B262" i="4"/>
  <c r="D261" i="4"/>
  <c r="B261" i="4"/>
  <c r="C261" i="4" s="1"/>
  <c r="D260" i="4"/>
  <c r="B260" i="4"/>
  <c r="C260" i="4" s="1"/>
  <c r="D259" i="4"/>
  <c r="B259" i="4"/>
  <c r="C259" i="4" s="1"/>
  <c r="D258" i="4"/>
  <c r="B258" i="4"/>
  <c r="C258" i="4" s="1"/>
  <c r="D257" i="4"/>
  <c r="B257" i="4"/>
  <c r="C257" i="4" s="1"/>
  <c r="D256" i="4"/>
  <c r="B256" i="4"/>
  <c r="C256" i="4" s="1"/>
  <c r="D255" i="4"/>
  <c r="B255" i="4"/>
  <c r="C255" i="4" s="1"/>
  <c r="D254" i="4"/>
  <c r="C254" i="4"/>
  <c r="B254" i="4"/>
  <c r="D253" i="4"/>
  <c r="B253" i="4"/>
  <c r="C253" i="4" s="1"/>
  <c r="D252" i="4"/>
  <c r="B252" i="4"/>
  <c r="C252" i="4" s="1"/>
  <c r="D251" i="4"/>
  <c r="B251" i="4"/>
  <c r="C251" i="4" s="1"/>
  <c r="D250" i="4"/>
  <c r="B250" i="4"/>
  <c r="C250" i="4" s="1"/>
  <c r="D249" i="4"/>
  <c r="B249" i="4"/>
  <c r="C249" i="4" s="1"/>
  <c r="D248" i="4"/>
  <c r="B248" i="4"/>
  <c r="C248" i="4" s="1"/>
  <c r="D247" i="4"/>
  <c r="B247" i="4"/>
  <c r="C247" i="4" s="1"/>
  <c r="D246" i="4"/>
  <c r="B246" i="4"/>
  <c r="C246" i="4" s="1"/>
  <c r="D245" i="4"/>
  <c r="B245" i="4"/>
  <c r="C245" i="4" s="1"/>
  <c r="D244" i="4"/>
  <c r="B244" i="4"/>
  <c r="C244" i="4" s="1"/>
  <c r="D243" i="4"/>
  <c r="B243" i="4"/>
  <c r="C243" i="4" s="1"/>
  <c r="D242" i="4"/>
  <c r="B242" i="4"/>
  <c r="C242" i="4" s="1"/>
  <c r="D241" i="4"/>
  <c r="B241" i="4"/>
  <c r="C241" i="4" s="1"/>
  <c r="D240" i="4"/>
  <c r="B240" i="4"/>
  <c r="C240" i="4" s="1"/>
  <c r="D239" i="4"/>
  <c r="B239" i="4"/>
  <c r="C239" i="4" s="1"/>
  <c r="D238" i="4"/>
  <c r="B238" i="4"/>
  <c r="C238" i="4" s="1"/>
  <c r="D237" i="4"/>
  <c r="B237" i="4"/>
  <c r="C237" i="4" s="1"/>
  <c r="D236" i="4"/>
  <c r="B236" i="4"/>
  <c r="C236" i="4" s="1"/>
  <c r="D235" i="4"/>
  <c r="B235" i="4"/>
  <c r="C235" i="4" s="1"/>
  <c r="D234" i="4"/>
  <c r="B234" i="4"/>
  <c r="C234" i="4" s="1"/>
  <c r="D233" i="4"/>
  <c r="B233" i="4"/>
  <c r="C233" i="4" s="1"/>
  <c r="D232" i="4"/>
  <c r="B232" i="4"/>
  <c r="C232" i="4" s="1"/>
  <c r="D231" i="4"/>
  <c r="B231" i="4"/>
  <c r="C231" i="4" s="1"/>
  <c r="D230" i="4"/>
  <c r="C230" i="4"/>
  <c r="B230" i="4"/>
  <c r="D229" i="4"/>
  <c r="B229" i="4"/>
  <c r="C229" i="4" s="1"/>
  <c r="D228" i="4"/>
  <c r="B228" i="4"/>
  <c r="C228" i="4" s="1"/>
  <c r="D227" i="4"/>
  <c r="B227" i="4"/>
  <c r="C227" i="4" s="1"/>
  <c r="D226" i="4"/>
  <c r="B226" i="4"/>
  <c r="C226" i="4" s="1"/>
  <c r="D225" i="4"/>
  <c r="B225" i="4"/>
  <c r="C225" i="4" s="1"/>
  <c r="D224" i="4"/>
  <c r="B224" i="4"/>
  <c r="C224" i="4" s="1"/>
  <c r="D223" i="4"/>
  <c r="B223" i="4"/>
  <c r="C223" i="4" s="1"/>
  <c r="D222" i="4"/>
  <c r="C222" i="4"/>
  <c r="B222" i="4"/>
  <c r="D221" i="4"/>
  <c r="B221" i="4"/>
  <c r="C221" i="4" s="1"/>
  <c r="D220" i="4"/>
  <c r="B220" i="4"/>
  <c r="C220" i="4" s="1"/>
  <c r="D219" i="4"/>
  <c r="B219" i="4"/>
  <c r="C219" i="4" s="1"/>
  <c r="D218" i="4"/>
  <c r="B218" i="4"/>
  <c r="C218" i="4" s="1"/>
  <c r="D217" i="4"/>
  <c r="B217" i="4"/>
  <c r="C217" i="4" s="1"/>
  <c r="D216" i="4"/>
  <c r="B216" i="4"/>
  <c r="C216" i="4" s="1"/>
  <c r="D215" i="4"/>
  <c r="B215" i="4"/>
  <c r="C215" i="4" s="1"/>
  <c r="D214" i="4"/>
  <c r="B214" i="4"/>
  <c r="C214" i="4" s="1"/>
  <c r="D213" i="4"/>
  <c r="B213" i="4"/>
  <c r="C213" i="4" s="1"/>
  <c r="D212" i="4"/>
  <c r="B212" i="4"/>
  <c r="C212" i="4" s="1"/>
  <c r="D211" i="4"/>
  <c r="B211" i="4"/>
  <c r="C211" i="4" s="1"/>
  <c r="D210" i="4"/>
  <c r="B210" i="4"/>
  <c r="C210" i="4" s="1"/>
  <c r="D209" i="4"/>
  <c r="B209" i="4"/>
  <c r="C209" i="4" s="1"/>
  <c r="D208" i="4"/>
  <c r="B208" i="4"/>
  <c r="C208" i="4" s="1"/>
  <c r="D207" i="4"/>
  <c r="B207" i="4"/>
  <c r="C207" i="4" s="1"/>
  <c r="D206" i="4"/>
  <c r="B206" i="4"/>
  <c r="C206" i="4" s="1"/>
  <c r="D205" i="4"/>
  <c r="B205" i="4"/>
  <c r="C205" i="4" s="1"/>
  <c r="D204" i="4"/>
  <c r="B204" i="4"/>
  <c r="C204" i="4" s="1"/>
  <c r="D203" i="4"/>
  <c r="B203" i="4"/>
  <c r="C203" i="4" s="1"/>
  <c r="D202" i="4"/>
  <c r="B202" i="4"/>
  <c r="C202" i="4" s="1"/>
  <c r="D201" i="4"/>
  <c r="B201" i="4"/>
  <c r="C201" i="4" s="1"/>
  <c r="D200" i="4"/>
  <c r="B200" i="4"/>
  <c r="C200" i="4" s="1"/>
  <c r="D199" i="4"/>
  <c r="B199" i="4"/>
  <c r="C199" i="4" s="1"/>
  <c r="D198" i="4"/>
  <c r="C198" i="4"/>
  <c r="B198" i="4"/>
  <c r="D197" i="4"/>
  <c r="B197" i="4"/>
  <c r="C197" i="4" s="1"/>
  <c r="D196" i="4"/>
  <c r="B196" i="4"/>
  <c r="C196" i="4" s="1"/>
  <c r="D195" i="4"/>
  <c r="B195" i="4"/>
  <c r="C195" i="4" s="1"/>
  <c r="D194" i="4"/>
  <c r="B194" i="4"/>
  <c r="C194" i="4" s="1"/>
  <c r="D193" i="4"/>
  <c r="B193" i="4"/>
  <c r="C193" i="4" s="1"/>
  <c r="D192" i="4"/>
  <c r="B192" i="4"/>
  <c r="C192" i="4" s="1"/>
  <c r="D191" i="4"/>
  <c r="B191" i="4"/>
  <c r="C191" i="4" s="1"/>
  <c r="D190" i="4"/>
  <c r="C190" i="4"/>
  <c r="B190" i="4"/>
  <c r="D189" i="4"/>
  <c r="B189" i="4"/>
  <c r="C189" i="4" s="1"/>
  <c r="D188" i="4"/>
  <c r="B188" i="4"/>
  <c r="C188" i="4" s="1"/>
  <c r="D187" i="4"/>
  <c r="B187" i="4"/>
  <c r="C187" i="4" s="1"/>
  <c r="D186" i="4"/>
  <c r="B186" i="4"/>
  <c r="C186" i="4" s="1"/>
  <c r="D185" i="4"/>
  <c r="B185" i="4"/>
  <c r="C185" i="4" s="1"/>
  <c r="D184" i="4"/>
  <c r="B184" i="4"/>
  <c r="C184" i="4" s="1"/>
  <c r="D183" i="4"/>
  <c r="B183" i="4"/>
  <c r="C183" i="4" s="1"/>
  <c r="D182" i="4"/>
  <c r="B182" i="4"/>
  <c r="C182" i="4" s="1"/>
  <c r="D181" i="4"/>
  <c r="B181" i="4"/>
  <c r="C181" i="4" s="1"/>
  <c r="D180" i="4"/>
  <c r="B180" i="4"/>
  <c r="C180" i="4" s="1"/>
  <c r="D179" i="4"/>
  <c r="B179" i="4"/>
  <c r="C179" i="4" s="1"/>
  <c r="D178" i="4"/>
  <c r="B178" i="4"/>
  <c r="C178" i="4" s="1"/>
  <c r="D177" i="4"/>
  <c r="B177" i="4"/>
  <c r="C177" i="4" s="1"/>
  <c r="D176" i="4"/>
  <c r="B176" i="4"/>
  <c r="C176" i="4" s="1"/>
  <c r="D175" i="4"/>
  <c r="B175" i="4"/>
  <c r="C175" i="4" s="1"/>
  <c r="D174" i="4"/>
  <c r="B174" i="4"/>
  <c r="C174" i="4" s="1"/>
  <c r="D173" i="4"/>
  <c r="B173" i="4"/>
  <c r="C173" i="4" s="1"/>
  <c r="D172" i="4"/>
  <c r="B172" i="4"/>
  <c r="C172" i="4" s="1"/>
  <c r="D171" i="4"/>
  <c r="B171" i="4"/>
  <c r="C171" i="4" s="1"/>
  <c r="D170" i="4"/>
  <c r="B170" i="4"/>
  <c r="C170" i="4" s="1"/>
  <c r="D169" i="4"/>
  <c r="B169" i="4"/>
  <c r="C169" i="4" s="1"/>
  <c r="D168" i="4"/>
  <c r="B168" i="4"/>
  <c r="C168" i="4" s="1"/>
  <c r="D167" i="4"/>
  <c r="B167" i="4"/>
  <c r="C167" i="4" s="1"/>
  <c r="D166" i="4"/>
  <c r="C166" i="4"/>
  <c r="B166" i="4"/>
  <c r="D165" i="4"/>
  <c r="B165" i="4"/>
  <c r="C165" i="4" s="1"/>
  <c r="D164" i="4"/>
  <c r="B164" i="4"/>
  <c r="C164" i="4" s="1"/>
  <c r="D163" i="4"/>
  <c r="B163" i="4"/>
  <c r="C163" i="4" s="1"/>
  <c r="D162" i="4"/>
  <c r="B162" i="4"/>
  <c r="C162" i="4" s="1"/>
  <c r="D161" i="4"/>
  <c r="B161" i="4"/>
  <c r="C161" i="4" s="1"/>
  <c r="D160" i="4"/>
  <c r="B160" i="4"/>
  <c r="C160" i="4" s="1"/>
  <c r="D159" i="4"/>
  <c r="B159" i="4"/>
  <c r="C159" i="4" s="1"/>
  <c r="D158" i="4"/>
  <c r="C158" i="4"/>
  <c r="B158" i="4"/>
  <c r="D157" i="4"/>
  <c r="B157" i="4"/>
  <c r="C157" i="4" s="1"/>
  <c r="D156" i="4"/>
  <c r="B156" i="4"/>
  <c r="C156" i="4" s="1"/>
  <c r="D155" i="4"/>
  <c r="B155" i="4"/>
  <c r="C155" i="4" s="1"/>
  <c r="D154" i="4"/>
  <c r="B154" i="4"/>
  <c r="C154" i="4" s="1"/>
  <c r="D153" i="4"/>
  <c r="B153" i="4"/>
  <c r="C153" i="4" s="1"/>
  <c r="D152" i="4"/>
  <c r="B152" i="4"/>
  <c r="C152" i="4" s="1"/>
  <c r="D151" i="4"/>
  <c r="B151" i="4"/>
  <c r="C151" i="4" s="1"/>
  <c r="D150" i="4"/>
  <c r="B150" i="4"/>
  <c r="C150" i="4" s="1"/>
  <c r="D149" i="4"/>
  <c r="B149" i="4"/>
  <c r="C149" i="4" s="1"/>
  <c r="D148" i="4"/>
  <c r="B148" i="4"/>
  <c r="C148" i="4" s="1"/>
  <c r="D147" i="4"/>
  <c r="B147" i="4"/>
  <c r="C147" i="4" s="1"/>
  <c r="D146" i="4"/>
  <c r="B146" i="4"/>
  <c r="C146" i="4" s="1"/>
  <c r="D145" i="4"/>
  <c r="B145" i="4"/>
  <c r="C145" i="4" s="1"/>
  <c r="D144" i="4"/>
  <c r="B144" i="4"/>
  <c r="C144" i="4" s="1"/>
  <c r="D143" i="4"/>
  <c r="B143" i="4"/>
  <c r="C143" i="4" s="1"/>
  <c r="D142" i="4"/>
  <c r="B142" i="4"/>
  <c r="C142" i="4" s="1"/>
  <c r="D141" i="4"/>
  <c r="B141" i="4"/>
  <c r="C141" i="4" s="1"/>
  <c r="D140" i="4"/>
  <c r="B140" i="4"/>
  <c r="C140" i="4" s="1"/>
  <c r="D139" i="4"/>
  <c r="B139" i="4"/>
  <c r="C139" i="4" s="1"/>
  <c r="D138" i="4"/>
  <c r="B138" i="4"/>
  <c r="C138" i="4" s="1"/>
  <c r="D137" i="4"/>
  <c r="B137" i="4"/>
  <c r="C137" i="4" s="1"/>
  <c r="D136" i="4"/>
  <c r="B136" i="4"/>
  <c r="C136" i="4" s="1"/>
  <c r="D135" i="4"/>
  <c r="B135" i="4"/>
  <c r="C135" i="4" s="1"/>
  <c r="D134" i="4"/>
  <c r="C134" i="4"/>
  <c r="B134" i="4"/>
  <c r="D133" i="4"/>
  <c r="B133" i="4"/>
  <c r="C133" i="4" s="1"/>
  <c r="D132" i="4"/>
  <c r="B132" i="4"/>
  <c r="C132" i="4" s="1"/>
  <c r="D131" i="4"/>
  <c r="B131" i="4"/>
  <c r="C131" i="4" s="1"/>
  <c r="D130" i="4"/>
  <c r="B130" i="4"/>
  <c r="C130" i="4" s="1"/>
  <c r="D129" i="4"/>
  <c r="B129" i="4"/>
  <c r="C129" i="4" s="1"/>
  <c r="D128" i="4"/>
  <c r="B128" i="4"/>
  <c r="C128" i="4" s="1"/>
  <c r="D127" i="4"/>
  <c r="B127" i="4"/>
  <c r="C127" i="4" s="1"/>
  <c r="D126" i="4"/>
  <c r="C126" i="4"/>
  <c r="B126" i="4"/>
  <c r="D125" i="4"/>
  <c r="B125" i="4"/>
  <c r="C125" i="4" s="1"/>
  <c r="D124" i="4"/>
  <c r="B124" i="4"/>
  <c r="C124" i="4" s="1"/>
  <c r="D123" i="4"/>
  <c r="B123" i="4"/>
  <c r="C123" i="4" s="1"/>
  <c r="D122" i="4"/>
  <c r="B122" i="4"/>
  <c r="C122" i="4" s="1"/>
  <c r="D121" i="4"/>
  <c r="B121" i="4"/>
  <c r="C121" i="4" s="1"/>
  <c r="D120" i="4"/>
  <c r="B120" i="4"/>
  <c r="C120" i="4" s="1"/>
  <c r="D119" i="4"/>
  <c r="B119" i="4"/>
  <c r="C119" i="4" s="1"/>
  <c r="D118" i="4"/>
  <c r="B118" i="4"/>
  <c r="C118" i="4" s="1"/>
  <c r="D117" i="4"/>
  <c r="B117" i="4"/>
  <c r="C117" i="4" s="1"/>
  <c r="D116" i="4"/>
  <c r="B116" i="4"/>
  <c r="C116" i="4" s="1"/>
  <c r="D115" i="4"/>
  <c r="B115" i="4"/>
  <c r="C115" i="4" s="1"/>
  <c r="D114" i="4"/>
  <c r="B114" i="4"/>
  <c r="C114" i="4" s="1"/>
  <c r="D113" i="4"/>
  <c r="B113" i="4"/>
  <c r="C113" i="4" s="1"/>
  <c r="D112" i="4"/>
  <c r="B112" i="4"/>
  <c r="C112" i="4" s="1"/>
  <c r="D111" i="4"/>
  <c r="B111" i="4"/>
  <c r="C111" i="4" s="1"/>
  <c r="D110" i="4"/>
  <c r="B110" i="4"/>
  <c r="C110" i="4" s="1"/>
  <c r="D109" i="4"/>
  <c r="B109" i="4"/>
  <c r="C109" i="4" s="1"/>
  <c r="D108" i="4"/>
  <c r="B108" i="4"/>
  <c r="C108" i="4" s="1"/>
  <c r="D107" i="4"/>
  <c r="B107" i="4"/>
  <c r="C107" i="4" s="1"/>
  <c r="D106" i="4"/>
  <c r="B106" i="4"/>
  <c r="C106" i="4" s="1"/>
  <c r="D105" i="4"/>
  <c r="B105" i="4"/>
  <c r="C105" i="4" s="1"/>
  <c r="D104" i="4"/>
  <c r="B104" i="4"/>
  <c r="C104" i="4" s="1"/>
  <c r="D103" i="4"/>
  <c r="B103" i="4"/>
  <c r="C103" i="4" s="1"/>
  <c r="D102" i="4"/>
  <c r="C102" i="4"/>
  <c r="B102" i="4"/>
  <c r="D101" i="4"/>
  <c r="B101" i="4"/>
  <c r="C101" i="4" s="1"/>
  <c r="D100" i="4"/>
  <c r="B100" i="4"/>
  <c r="C100" i="4" s="1"/>
  <c r="D99" i="4"/>
  <c r="B99" i="4"/>
  <c r="C99" i="4" s="1"/>
  <c r="D98" i="4"/>
  <c r="B98" i="4"/>
  <c r="C98" i="4" s="1"/>
  <c r="D97" i="4"/>
  <c r="B97" i="4"/>
  <c r="C97" i="4" s="1"/>
  <c r="D96" i="4"/>
  <c r="B96" i="4"/>
  <c r="C96" i="4" s="1"/>
  <c r="D95" i="4"/>
  <c r="B95" i="4"/>
  <c r="C95" i="4" s="1"/>
  <c r="D94" i="4"/>
  <c r="C94" i="4"/>
  <c r="B94" i="4"/>
  <c r="D93" i="4"/>
  <c r="B93" i="4"/>
  <c r="C93" i="4" s="1"/>
  <c r="D92" i="4"/>
  <c r="B92" i="4"/>
  <c r="C92" i="4" s="1"/>
  <c r="D91" i="4"/>
  <c r="B91" i="4"/>
  <c r="C91" i="4" s="1"/>
  <c r="D90" i="4"/>
  <c r="B90" i="4"/>
  <c r="C90" i="4" s="1"/>
  <c r="D89" i="4"/>
  <c r="B89" i="4"/>
  <c r="C89" i="4" s="1"/>
  <c r="D88" i="4"/>
  <c r="B88" i="4"/>
  <c r="C88" i="4" s="1"/>
  <c r="D87" i="4"/>
  <c r="B87" i="4"/>
  <c r="C87" i="4" s="1"/>
  <c r="D86" i="4"/>
  <c r="B86" i="4"/>
  <c r="C86" i="4" s="1"/>
  <c r="D85" i="4"/>
  <c r="B85" i="4"/>
  <c r="C85" i="4" s="1"/>
  <c r="D84" i="4"/>
  <c r="B84" i="4"/>
  <c r="C84" i="4" s="1"/>
  <c r="D83" i="4"/>
  <c r="B83" i="4"/>
  <c r="C83" i="4" s="1"/>
  <c r="D82" i="4"/>
  <c r="B82" i="4"/>
  <c r="C82" i="4" s="1"/>
  <c r="D81" i="4"/>
  <c r="B81" i="4"/>
  <c r="C81" i="4" s="1"/>
  <c r="D80" i="4"/>
  <c r="B80" i="4"/>
  <c r="C80" i="4" s="1"/>
  <c r="D79" i="4"/>
  <c r="B79" i="4"/>
  <c r="C79" i="4" s="1"/>
  <c r="D78" i="4"/>
  <c r="B78" i="4"/>
  <c r="C78" i="4" s="1"/>
  <c r="D77" i="4"/>
  <c r="B77" i="4"/>
  <c r="C77" i="4" s="1"/>
  <c r="D76" i="4"/>
  <c r="B76" i="4"/>
  <c r="C76" i="4" s="1"/>
  <c r="D75" i="4"/>
  <c r="B75" i="4"/>
  <c r="C75" i="4" s="1"/>
  <c r="D74" i="4"/>
  <c r="B74" i="4"/>
  <c r="C74" i="4" s="1"/>
  <c r="D73" i="4"/>
  <c r="B73" i="4"/>
  <c r="C73" i="4" s="1"/>
  <c r="D72" i="4"/>
  <c r="B72" i="4"/>
  <c r="C72" i="4" s="1"/>
  <c r="D71" i="4"/>
  <c r="B71" i="4"/>
  <c r="C71" i="4" s="1"/>
  <c r="D70" i="4"/>
  <c r="C70" i="4"/>
  <c r="B70" i="4"/>
  <c r="D69" i="4"/>
  <c r="B69" i="4"/>
  <c r="C69" i="4" s="1"/>
  <c r="D68" i="4"/>
  <c r="B68" i="4"/>
  <c r="C68" i="4" s="1"/>
  <c r="D67" i="4"/>
  <c r="B67" i="4"/>
  <c r="C67" i="4" s="1"/>
  <c r="D66" i="4"/>
  <c r="B66" i="4"/>
  <c r="C66" i="4" s="1"/>
  <c r="D65" i="4"/>
  <c r="B65" i="4"/>
  <c r="C65" i="4" s="1"/>
  <c r="D64" i="4"/>
  <c r="B64" i="4"/>
  <c r="C64" i="4" s="1"/>
  <c r="D63" i="4"/>
  <c r="B63" i="4"/>
  <c r="C63" i="4" s="1"/>
  <c r="D62" i="4"/>
  <c r="C62" i="4"/>
  <c r="B62" i="4"/>
  <c r="D61" i="4"/>
  <c r="B61" i="4"/>
  <c r="C61" i="4" s="1"/>
  <c r="D60" i="4"/>
  <c r="B60" i="4"/>
  <c r="C60" i="4" s="1"/>
  <c r="D59" i="4"/>
  <c r="B59" i="4"/>
  <c r="C59" i="4" s="1"/>
  <c r="D58" i="4"/>
  <c r="B58" i="4"/>
  <c r="C58" i="4" s="1"/>
  <c r="D57" i="4"/>
  <c r="B57" i="4"/>
  <c r="C57" i="4" s="1"/>
  <c r="D56" i="4"/>
  <c r="B56" i="4"/>
  <c r="C56" i="4" s="1"/>
  <c r="D55" i="4"/>
  <c r="B55" i="4"/>
  <c r="C55" i="4" s="1"/>
  <c r="D54" i="4"/>
  <c r="B54" i="4"/>
  <c r="C54" i="4" s="1"/>
  <c r="D53" i="4"/>
  <c r="B53" i="4"/>
  <c r="C53" i="4" s="1"/>
  <c r="D52" i="4"/>
  <c r="B52" i="4"/>
  <c r="C52" i="4" s="1"/>
  <c r="D51" i="4"/>
  <c r="B51" i="4"/>
  <c r="C51" i="4" s="1"/>
  <c r="D50" i="4"/>
  <c r="B50" i="4"/>
  <c r="C50" i="4" s="1"/>
  <c r="D49" i="4"/>
  <c r="B49" i="4"/>
  <c r="C49" i="4" s="1"/>
  <c r="D48" i="4"/>
  <c r="B48" i="4"/>
  <c r="C48" i="4" s="1"/>
  <c r="D47" i="4"/>
  <c r="B47" i="4"/>
  <c r="C47" i="4" s="1"/>
  <c r="D46" i="4"/>
  <c r="B46" i="4"/>
  <c r="C46" i="4" s="1"/>
  <c r="D45" i="4"/>
  <c r="B45" i="4"/>
  <c r="C45" i="4" s="1"/>
  <c r="D44" i="4"/>
  <c r="B44" i="4"/>
  <c r="C44" i="4" s="1"/>
  <c r="D43" i="4"/>
  <c r="B43" i="4"/>
  <c r="C43" i="4" s="1"/>
  <c r="D42" i="4"/>
  <c r="B42" i="4"/>
  <c r="C42" i="4" s="1"/>
  <c r="D41" i="4"/>
  <c r="B41" i="4"/>
  <c r="C41" i="4" s="1"/>
  <c r="D40" i="4"/>
  <c r="B40" i="4"/>
  <c r="C40" i="4" s="1"/>
  <c r="D39" i="4"/>
  <c r="B39" i="4"/>
  <c r="C39" i="4" s="1"/>
  <c r="D38" i="4"/>
  <c r="C38" i="4"/>
  <c r="B38" i="4"/>
  <c r="D37" i="4"/>
  <c r="B37" i="4"/>
  <c r="C37" i="4" s="1"/>
  <c r="D36" i="4"/>
  <c r="B36" i="4"/>
  <c r="C36" i="4" s="1"/>
  <c r="D35" i="4"/>
  <c r="B35" i="4"/>
  <c r="C35" i="4" s="1"/>
  <c r="V34" i="4"/>
  <c r="D34" i="4"/>
  <c r="B34" i="4"/>
  <c r="C34" i="4" s="1"/>
  <c r="D33" i="4"/>
  <c r="B33" i="4"/>
  <c r="C33" i="4" s="1"/>
  <c r="V32" i="4"/>
  <c r="W33" i="4" s="1"/>
  <c r="D32" i="4"/>
  <c r="B32" i="4"/>
  <c r="C32" i="4" s="1"/>
  <c r="D31" i="4"/>
  <c r="B31" i="4"/>
  <c r="C31" i="4" s="1"/>
  <c r="D30" i="4"/>
  <c r="B30" i="4"/>
  <c r="C30" i="4" s="1"/>
  <c r="Y29" i="4"/>
  <c r="X29" i="4"/>
  <c r="W29" i="4" s="1"/>
  <c r="D29" i="4"/>
  <c r="B29" i="4"/>
  <c r="C29" i="4" s="1"/>
  <c r="Y28" i="4"/>
  <c r="X28" i="4"/>
  <c r="W28" i="4" s="1"/>
  <c r="D28" i="4"/>
  <c r="B28" i="4"/>
  <c r="C28" i="4" s="1"/>
  <c r="Y27" i="4"/>
  <c r="X27" i="4"/>
  <c r="W27" i="4" s="1"/>
  <c r="D27" i="4"/>
  <c r="B27" i="4"/>
  <c r="C27" i="4" s="1"/>
  <c r="Y26" i="4"/>
  <c r="X26" i="4"/>
  <c r="W26" i="4" s="1"/>
  <c r="D26" i="4"/>
  <c r="B26" i="4"/>
  <c r="C26" i="4" s="1"/>
  <c r="Y25" i="4"/>
  <c r="X25" i="4"/>
  <c r="W25" i="4" s="1"/>
  <c r="D25" i="4"/>
  <c r="C25" i="4"/>
  <c r="B25" i="4"/>
  <c r="Y24" i="4"/>
  <c r="X24" i="4"/>
  <c r="W24" i="4" s="1"/>
  <c r="D24" i="4"/>
  <c r="C24" i="4"/>
  <c r="B24" i="4"/>
  <c r="Y23" i="4"/>
  <c r="X23" i="4"/>
  <c r="W23" i="4" s="1"/>
  <c r="D23" i="4"/>
  <c r="B23" i="4"/>
  <c r="C23" i="4" s="1"/>
  <c r="D22" i="4"/>
  <c r="B22" i="4"/>
  <c r="C22" i="4" s="1"/>
  <c r="D21" i="4"/>
  <c r="B21" i="4"/>
  <c r="C21" i="4" s="1"/>
  <c r="V20" i="4"/>
  <c r="U20" i="4"/>
  <c r="D20" i="4"/>
  <c r="B20" i="4"/>
  <c r="C20" i="4" s="1"/>
  <c r="D19" i="4"/>
  <c r="B19" i="4"/>
  <c r="C19" i="4" s="1"/>
  <c r="D18" i="4"/>
  <c r="B18" i="4"/>
  <c r="C18" i="4" s="1"/>
  <c r="V17" i="4"/>
  <c r="D17" i="4"/>
  <c r="B17" i="4"/>
  <c r="C17" i="4" s="1"/>
  <c r="V16" i="4"/>
  <c r="D16" i="4"/>
  <c r="B16" i="4"/>
  <c r="C16" i="4" s="1"/>
  <c r="D15" i="4"/>
  <c r="B15" i="4"/>
  <c r="C15" i="4" s="1"/>
  <c r="G11" i="4"/>
  <c r="Q108" i="2"/>
  <c r="P108" i="2"/>
  <c r="X108" i="2" s="1"/>
  <c r="O108" i="2"/>
  <c r="N108" i="2"/>
  <c r="M108" i="2"/>
  <c r="C108" i="2" s="1"/>
  <c r="L108" i="2"/>
  <c r="B108" i="2" s="1"/>
  <c r="K108" i="2"/>
  <c r="A108" i="2" s="1"/>
  <c r="Q107" i="2"/>
  <c r="AD107" i="2" s="1"/>
  <c r="AE107" i="2" s="1"/>
  <c r="P107" i="2"/>
  <c r="Z107" i="2" s="1"/>
  <c r="AA107" i="2" s="1"/>
  <c r="O107" i="2"/>
  <c r="N107" i="2"/>
  <c r="M107" i="2"/>
  <c r="C107" i="2" s="1"/>
  <c r="L107" i="2"/>
  <c r="B107" i="2" s="1"/>
  <c r="K107" i="2"/>
  <c r="Q106" i="2"/>
  <c r="P106" i="2"/>
  <c r="AG106" i="2" s="1"/>
  <c r="O106" i="2"/>
  <c r="N106" i="2"/>
  <c r="M106" i="2"/>
  <c r="C106" i="2" s="1"/>
  <c r="L106" i="2"/>
  <c r="B106" i="2" s="1"/>
  <c r="K106" i="2"/>
  <c r="A106" i="2" s="1"/>
  <c r="Q105" i="2"/>
  <c r="AD105" i="2" s="1"/>
  <c r="AE105" i="2" s="1"/>
  <c r="P105" i="2"/>
  <c r="U105" i="2" s="1"/>
  <c r="V105" i="2" s="1"/>
  <c r="O105" i="2"/>
  <c r="N105" i="2"/>
  <c r="M105" i="2"/>
  <c r="C105" i="2" s="1"/>
  <c r="L105" i="2"/>
  <c r="B105" i="2" s="1"/>
  <c r="K105" i="2"/>
  <c r="Q104" i="2"/>
  <c r="P104" i="2"/>
  <c r="Z104" i="2" s="1"/>
  <c r="AA104" i="2" s="1"/>
  <c r="O104" i="2"/>
  <c r="N104" i="2"/>
  <c r="M104" i="2"/>
  <c r="C104" i="2" s="1"/>
  <c r="L104" i="2"/>
  <c r="B104" i="2" s="1"/>
  <c r="K104" i="2"/>
  <c r="Q103" i="2"/>
  <c r="AD103" i="2" s="1"/>
  <c r="AE103" i="2" s="1"/>
  <c r="P103" i="2"/>
  <c r="Z103" i="2" s="1"/>
  <c r="AA103" i="2" s="1"/>
  <c r="O103" i="2"/>
  <c r="N103" i="2"/>
  <c r="M103" i="2"/>
  <c r="C103" i="2" s="1"/>
  <c r="L103" i="2"/>
  <c r="B103" i="2" s="1"/>
  <c r="K103" i="2"/>
  <c r="Q102" i="2"/>
  <c r="P102" i="2"/>
  <c r="AG102" i="2" s="1"/>
  <c r="O102" i="2"/>
  <c r="N102" i="2"/>
  <c r="M102" i="2"/>
  <c r="C102" i="2" s="1"/>
  <c r="L102" i="2"/>
  <c r="K102" i="2"/>
  <c r="A102" i="2" s="1"/>
  <c r="Q101" i="2"/>
  <c r="P101" i="2"/>
  <c r="X101" i="2" s="1"/>
  <c r="O101" i="2"/>
  <c r="N101" i="2"/>
  <c r="M101" i="2"/>
  <c r="C101" i="2" s="1"/>
  <c r="L101" i="2"/>
  <c r="B101" i="2" s="1"/>
  <c r="K101" i="2"/>
  <c r="Q100" i="2"/>
  <c r="P100" i="2"/>
  <c r="Z100" i="2" s="1"/>
  <c r="AA100" i="2" s="1"/>
  <c r="O100" i="2"/>
  <c r="N100" i="2"/>
  <c r="M100" i="2"/>
  <c r="C100" i="2" s="1"/>
  <c r="L100" i="2"/>
  <c r="B100" i="2" s="1"/>
  <c r="K100" i="2"/>
  <c r="Q99" i="2"/>
  <c r="AD99" i="2" s="1"/>
  <c r="AE99" i="2" s="1"/>
  <c r="P99" i="2"/>
  <c r="Z99" i="2" s="1"/>
  <c r="AA99" i="2" s="1"/>
  <c r="O99" i="2"/>
  <c r="N99" i="2"/>
  <c r="M99" i="2"/>
  <c r="C99" i="2" s="1"/>
  <c r="L99" i="2"/>
  <c r="B99" i="2" s="1"/>
  <c r="K99" i="2"/>
  <c r="A99" i="2" s="1"/>
  <c r="Q98" i="2"/>
  <c r="P98" i="2"/>
  <c r="AB98" i="2" s="1"/>
  <c r="O98" i="2"/>
  <c r="N98" i="2"/>
  <c r="M98" i="2"/>
  <c r="C98" i="2" s="1"/>
  <c r="L98" i="2"/>
  <c r="B98" i="2" s="1"/>
  <c r="K98" i="2"/>
  <c r="Q97" i="2"/>
  <c r="AD97" i="2" s="1"/>
  <c r="AE97" i="2" s="1"/>
  <c r="P97" i="2"/>
  <c r="U97" i="2" s="1"/>
  <c r="V97" i="2" s="1"/>
  <c r="O97" i="2"/>
  <c r="N97" i="2"/>
  <c r="M97" i="2"/>
  <c r="C97" i="2" s="1"/>
  <c r="L97" i="2"/>
  <c r="B97" i="2" s="1"/>
  <c r="K97" i="2"/>
  <c r="Q96" i="2"/>
  <c r="P96" i="2"/>
  <c r="Z96" i="2" s="1"/>
  <c r="AA96" i="2" s="1"/>
  <c r="O96" i="2"/>
  <c r="N96" i="2"/>
  <c r="M96" i="2"/>
  <c r="C96" i="2" s="1"/>
  <c r="L96" i="2"/>
  <c r="B96" i="2" s="1"/>
  <c r="K96" i="2"/>
  <c r="A96" i="2" s="1"/>
  <c r="Q95" i="2"/>
  <c r="AD95" i="2" s="1"/>
  <c r="AE95" i="2" s="1"/>
  <c r="P95" i="2"/>
  <c r="Z95" i="2" s="1"/>
  <c r="AA95" i="2" s="1"/>
  <c r="O95" i="2"/>
  <c r="N95" i="2"/>
  <c r="M95" i="2"/>
  <c r="C95" i="2" s="1"/>
  <c r="L95" i="2"/>
  <c r="K95" i="2"/>
  <c r="A95" i="2" s="1"/>
  <c r="Q94" i="2"/>
  <c r="P94" i="2"/>
  <c r="O94" i="2"/>
  <c r="N94" i="2"/>
  <c r="M94" i="2"/>
  <c r="C94" i="2" s="1"/>
  <c r="L94" i="2"/>
  <c r="B94" i="2" s="1"/>
  <c r="K94" i="2"/>
  <c r="A94" i="2" s="1"/>
  <c r="Q93" i="2"/>
  <c r="P93" i="2"/>
  <c r="Z93" i="2" s="1"/>
  <c r="AA93" i="2" s="1"/>
  <c r="O93" i="2"/>
  <c r="N93" i="2"/>
  <c r="M93" i="2"/>
  <c r="C93" i="2" s="1"/>
  <c r="L93" i="2"/>
  <c r="B93" i="2" s="1"/>
  <c r="K93" i="2"/>
  <c r="A93" i="2" s="1"/>
  <c r="Q92" i="2"/>
  <c r="P92" i="2"/>
  <c r="AB92" i="2" s="1"/>
  <c r="O92" i="2"/>
  <c r="N92" i="2"/>
  <c r="M92" i="2"/>
  <c r="C92" i="2" s="1"/>
  <c r="L92" i="2"/>
  <c r="B92" i="2" s="1"/>
  <c r="K92" i="2"/>
  <c r="A92" i="2" s="1"/>
  <c r="AB91" i="2"/>
  <c r="Q91" i="2"/>
  <c r="AD91" i="2" s="1"/>
  <c r="AE91" i="2" s="1"/>
  <c r="P91" i="2"/>
  <c r="Z91" i="2" s="1"/>
  <c r="AA91" i="2" s="1"/>
  <c r="O91" i="2"/>
  <c r="N91" i="2"/>
  <c r="M91" i="2"/>
  <c r="L91" i="2"/>
  <c r="B91" i="2" s="1"/>
  <c r="K91" i="2"/>
  <c r="D91" i="2"/>
  <c r="C91" i="2"/>
  <c r="Q90" i="2"/>
  <c r="P90" i="2"/>
  <c r="O90" i="2"/>
  <c r="N90" i="2"/>
  <c r="M90" i="2"/>
  <c r="C90" i="2" s="1"/>
  <c r="L90" i="2"/>
  <c r="K90" i="2"/>
  <c r="A90" i="2" s="1"/>
  <c r="B90" i="2"/>
  <c r="Q89" i="2"/>
  <c r="AD89" i="2" s="1"/>
  <c r="AE89" i="2" s="1"/>
  <c r="P89" i="2"/>
  <c r="U89" i="2" s="1"/>
  <c r="V89" i="2" s="1"/>
  <c r="O89" i="2"/>
  <c r="N89" i="2"/>
  <c r="M89" i="2"/>
  <c r="C89" i="2" s="1"/>
  <c r="L89" i="2"/>
  <c r="B89" i="2" s="1"/>
  <c r="K89" i="2"/>
  <c r="AG88" i="2"/>
  <c r="Q88" i="2"/>
  <c r="P88" i="2"/>
  <c r="S88" i="2" s="1"/>
  <c r="O88" i="2"/>
  <c r="N88" i="2"/>
  <c r="M88" i="2"/>
  <c r="C88" i="2" s="1"/>
  <c r="L88" i="2"/>
  <c r="K88" i="2"/>
  <c r="X87" i="2"/>
  <c r="Q87" i="2"/>
  <c r="P87" i="2"/>
  <c r="D87" i="2" s="1"/>
  <c r="O87" i="2"/>
  <c r="N87" i="2"/>
  <c r="M87" i="2"/>
  <c r="C87" i="2" s="1"/>
  <c r="L87" i="2"/>
  <c r="B87" i="2" s="1"/>
  <c r="K87" i="2"/>
  <c r="Q86" i="2"/>
  <c r="P86" i="2"/>
  <c r="O86" i="2"/>
  <c r="N86" i="2"/>
  <c r="M86" i="2"/>
  <c r="C86" i="2" s="1"/>
  <c r="L86" i="2"/>
  <c r="K86" i="2"/>
  <c r="Z85" i="2"/>
  <c r="AA85" i="2" s="1"/>
  <c r="Q85" i="2"/>
  <c r="AD85" i="2" s="1"/>
  <c r="AE85" i="2" s="1"/>
  <c r="P85" i="2"/>
  <c r="AB85" i="2" s="1"/>
  <c r="O85" i="2"/>
  <c r="N85" i="2"/>
  <c r="M85" i="2"/>
  <c r="L85" i="2"/>
  <c r="B85" i="2" s="1"/>
  <c r="K85" i="2"/>
  <c r="Q84" i="2"/>
  <c r="P84" i="2"/>
  <c r="S84" i="2" s="1"/>
  <c r="O84" i="2"/>
  <c r="N84" i="2"/>
  <c r="M84" i="2"/>
  <c r="C84" i="2" s="1"/>
  <c r="L84" i="2"/>
  <c r="B84" i="2" s="1"/>
  <c r="K84" i="2"/>
  <c r="Q83" i="2"/>
  <c r="AD83" i="2" s="1"/>
  <c r="AE83" i="2" s="1"/>
  <c r="P83" i="2"/>
  <c r="W83" i="2" s="1"/>
  <c r="O83" i="2"/>
  <c r="N83" i="2"/>
  <c r="M83" i="2"/>
  <c r="C83" i="2" s="1"/>
  <c r="L83" i="2"/>
  <c r="B83" i="2" s="1"/>
  <c r="K83" i="2"/>
  <c r="A83" i="2" s="1"/>
  <c r="Q82" i="2"/>
  <c r="P82" i="2"/>
  <c r="O82" i="2"/>
  <c r="N82" i="2"/>
  <c r="M82" i="2"/>
  <c r="C82" i="2" s="1"/>
  <c r="L82" i="2"/>
  <c r="B82" i="2" s="1"/>
  <c r="K82" i="2"/>
  <c r="Q81" i="2"/>
  <c r="AD81" i="2" s="1"/>
  <c r="AE81" i="2" s="1"/>
  <c r="P81" i="2"/>
  <c r="Z81" i="2" s="1"/>
  <c r="AA81" i="2" s="1"/>
  <c r="O81" i="2"/>
  <c r="N81" i="2"/>
  <c r="M81" i="2"/>
  <c r="C81" i="2" s="1"/>
  <c r="L81" i="2"/>
  <c r="K81" i="2"/>
  <c r="A81" i="2" s="1"/>
  <c r="Q80" i="2"/>
  <c r="P80" i="2"/>
  <c r="W80" i="2" s="1"/>
  <c r="Y80" i="2" s="1"/>
  <c r="O80" i="2"/>
  <c r="N80" i="2"/>
  <c r="M80" i="2"/>
  <c r="C80" i="2" s="1"/>
  <c r="L80" i="2"/>
  <c r="B80" i="2" s="1"/>
  <c r="K80" i="2"/>
  <c r="Z79" i="2"/>
  <c r="AA79" i="2" s="1"/>
  <c r="Q79" i="2"/>
  <c r="P79" i="2"/>
  <c r="O79" i="2"/>
  <c r="N79" i="2"/>
  <c r="M79" i="2"/>
  <c r="C79" i="2" s="1"/>
  <c r="L79" i="2"/>
  <c r="B79" i="2" s="1"/>
  <c r="K79" i="2"/>
  <c r="A79" i="2" s="1"/>
  <c r="Q78" i="2"/>
  <c r="P78" i="2"/>
  <c r="Z78" i="2" s="1"/>
  <c r="AA78" i="2" s="1"/>
  <c r="O78" i="2"/>
  <c r="N78" i="2"/>
  <c r="M78" i="2"/>
  <c r="C78" i="2" s="1"/>
  <c r="L78" i="2"/>
  <c r="B78" i="2" s="1"/>
  <c r="K78" i="2"/>
  <c r="A78" i="2" s="1"/>
  <c r="S77" i="2"/>
  <c r="T77" i="2" s="1"/>
  <c r="Q77" i="2"/>
  <c r="AD77" i="2" s="1"/>
  <c r="AE77" i="2" s="1"/>
  <c r="P77" i="2"/>
  <c r="W77" i="2" s="1"/>
  <c r="Y77" i="2" s="1"/>
  <c r="O77" i="2"/>
  <c r="N77" i="2"/>
  <c r="M77" i="2"/>
  <c r="C77" i="2" s="1"/>
  <c r="L77" i="2"/>
  <c r="B77" i="2" s="1"/>
  <c r="K77" i="2"/>
  <c r="A77" i="2" s="1"/>
  <c r="Q76" i="2"/>
  <c r="P76" i="2"/>
  <c r="AB76" i="2" s="1"/>
  <c r="O76" i="2"/>
  <c r="N76" i="2"/>
  <c r="M76" i="2"/>
  <c r="L76" i="2"/>
  <c r="B76" i="2" s="1"/>
  <c r="K76" i="2"/>
  <c r="A76" i="2" s="1"/>
  <c r="Q75" i="2"/>
  <c r="P75" i="2"/>
  <c r="Z75" i="2" s="1"/>
  <c r="AA75" i="2" s="1"/>
  <c r="O75" i="2"/>
  <c r="N75" i="2"/>
  <c r="M75" i="2"/>
  <c r="C75" i="2" s="1"/>
  <c r="L75" i="2"/>
  <c r="K75" i="2"/>
  <c r="A75" i="2" s="1"/>
  <c r="Q74" i="2"/>
  <c r="P74" i="2"/>
  <c r="Z74" i="2" s="1"/>
  <c r="AA74" i="2" s="1"/>
  <c r="O74" i="2"/>
  <c r="N74" i="2"/>
  <c r="M74" i="2"/>
  <c r="C74" i="2" s="1"/>
  <c r="L74" i="2"/>
  <c r="K74" i="2"/>
  <c r="A74" i="2" s="1"/>
  <c r="Q73" i="2"/>
  <c r="AD73" i="2" s="1"/>
  <c r="AE73" i="2" s="1"/>
  <c r="P73" i="2"/>
  <c r="Z73" i="2" s="1"/>
  <c r="AA73" i="2" s="1"/>
  <c r="O73" i="2"/>
  <c r="N73" i="2"/>
  <c r="M73" i="2"/>
  <c r="C73" i="2" s="1"/>
  <c r="L73" i="2"/>
  <c r="B73" i="2" s="1"/>
  <c r="K73" i="2"/>
  <c r="Q72" i="2"/>
  <c r="P72" i="2"/>
  <c r="O72" i="2"/>
  <c r="N72" i="2"/>
  <c r="M72" i="2"/>
  <c r="C72" i="2" s="1"/>
  <c r="L72" i="2"/>
  <c r="K72" i="2"/>
  <c r="A72" i="2" s="1"/>
  <c r="Q71" i="2"/>
  <c r="P71" i="2"/>
  <c r="O71" i="2"/>
  <c r="N71" i="2"/>
  <c r="M71" i="2"/>
  <c r="C71" i="2" s="1"/>
  <c r="L71" i="2"/>
  <c r="K71" i="2"/>
  <c r="A71" i="2" s="1"/>
  <c r="Q70" i="2"/>
  <c r="P70" i="2"/>
  <c r="AG70" i="2" s="1"/>
  <c r="O70" i="2"/>
  <c r="N70" i="2"/>
  <c r="M70" i="2"/>
  <c r="C70" i="2" s="1"/>
  <c r="L70" i="2"/>
  <c r="K70" i="2"/>
  <c r="A70" i="2" s="1"/>
  <c r="AD69" i="2"/>
  <c r="AE69" i="2" s="1"/>
  <c r="Q69" i="2"/>
  <c r="P69" i="2"/>
  <c r="U69" i="2" s="1"/>
  <c r="V69" i="2" s="1"/>
  <c r="O69" i="2"/>
  <c r="N69" i="2"/>
  <c r="M69" i="2"/>
  <c r="C69" i="2" s="1"/>
  <c r="L69" i="2"/>
  <c r="B69" i="2" s="1"/>
  <c r="K69" i="2"/>
  <c r="A69" i="2" s="1"/>
  <c r="Q68" i="2"/>
  <c r="P68" i="2"/>
  <c r="D68" i="2" s="1"/>
  <c r="O68" i="2"/>
  <c r="N68" i="2"/>
  <c r="M68" i="2"/>
  <c r="C68" i="2" s="1"/>
  <c r="L68" i="2"/>
  <c r="K68" i="2"/>
  <c r="A68" i="2" s="1"/>
  <c r="Q67" i="2"/>
  <c r="P67" i="2"/>
  <c r="Z67" i="2" s="1"/>
  <c r="AA67" i="2" s="1"/>
  <c r="O67" i="2"/>
  <c r="N67" i="2"/>
  <c r="M67" i="2"/>
  <c r="C67" i="2" s="1"/>
  <c r="L67" i="2"/>
  <c r="B67" i="2" s="1"/>
  <c r="K67" i="2"/>
  <c r="Q66" i="2"/>
  <c r="P66" i="2"/>
  <c r="Z66" i="2" s="1"/>
  <c r="AA66" i="2" s="1"/>
  <c r="O66" i="2"/>
  <c r="N66" i="2"/>
  <c r="M66" i="2"/>
  <c r="L66" i="2"/>
  <c r="B66" i="2" s="1"/>
  <c r="K66" i="2"/>
  <c r="A66" i="2" s="1"/>
  <c r="Q65" i="2"/>
  <c r="AD65" i="2" s="1"/>
  <c r="AE65" i="2" s="1"/>
  <c r="P65" i="2"/>
  <c r="Z65" i="2" s="1"/>
  <c r="AA65" i="2" s="1"/>
  <c r="O65" i="2"/>
  <c r="N65" i="2"/>
  <c r="M65" i="2"/>
  <c r="C65" i="2" s="1"/>
  <c r="L65" i="2"/>
  <c r="B65" i="2" s="1"/>
  <c r="K65" i="2"/>
  <c r="Q64" i="2"/>
  <c r="P64" i="2"/>
  <c r="O64" i="2"/>
  <c r="N64" i="2"/>
  <c r="M64" i="2"/>
  <c r="C64" i="2" s="1"/>
  <c r="L64" i="2"/>
  <c r="K64" i="2"/>
  <c r="A64" i="2" s="1"/>
  <c r="AD63" i="2"/>
  <c r="AE63" i="2" s="1"/>
  <c r="U63" i="2"/>
  <c r="V63" i="2" s="1"/>
  <c r="Q63" i="2"/>
  <c r="P63" i="2"/>
  <c r="S63" i="2" s="1"/>
  <c r="O63" i="2"/>
  <c r="N63" i="2"/>
  <c r="M63" i="2"/>
  <c r="C63" i="2" s="1"/>
  <c r="L63" i="2"/>
  <c r="K63" i="2"/>
  <c r="A63" i="2" s="1"/>
  <c r="Q62" i="2"/>
  <c r="P62" i="2"/>
  <c r="D62" i="2" s="1"/>
  <c r="O62" i="2"/>
  <c r="N62" i="2"/>
  <c r="M62" i="2"/>
  <c r="C62" i="2" s="1"/>
  <c r="L62" i="2"/>
  <c r="B62" i="2" s="1"/>
  <c r="K62" i="2"/>
  <c r="A62" i="2" s="1"/>
  <c r="X61" i="2"/>
  <c r="Q61" i="2"/>
  <c r="P61" i="2"/>
  <c r="O61" i="2"/>
  <c r="N61" i="2"/>
  <c r="M61" i="2"/>
  <c r="C61" i="2" s="1"/>
  <c r="L61" i="2"/>
  <c r="B61" i="2" s="1"/>
  <c r="K61" i="2"/>
  <c r="Q60" i="2"/>
  <c r="P60" i="2"/>
  <c r="AG60" i="2" s="1"/>
  <c r="O60" i="2"/>
  <c r="N60" i="2"/>
  <c r="M60" i="2"/>
  <c r="C60" i="2" s="1"/>
  <c r="L60" i="2"/>
  <c r="K60" i="2"/>
  <c r="Q59" i="2"/>
  <c r="P59" i="2"/>
  <c r="O59" i="2"/>
  <c r="N59" i="2"/>
  <c r="M59" i="2"/>
  <c r="C59" i="2" s="1"/>
  <c r="L59" i="2"/>
  <c r="K59" i="2"/>
  <c r="A59" i="2" s="1"/>
  <c r="X58" i="2"/>
  <c r="U58" i="2"/>
  <c r="V58" i="2" s="1"/>
  <c r="Q58" i="2"/>
  <c r="P58" i="2"/>
  <c r="Z58" i="2" s="1"/>
  <c r="AA58" i="2" s="1"/>
  <c r="O58" i="2"/>
  <c r="N58" i="2"/>
  <c r="M58" i="2"/>
  <c r="C58" i="2" s="1"/>
  <c r="L58" i="2"/>
  <c r="K58" i="2"/>
  <c r="A58" i="2" s="1"/>
  <c r="W57" i="2"/>
  <c r="Q57" i="2"/>
  <c r="P57" i="2"/>
  <c r="Z57" i="2" s="1"/>
  <c r="AA57" i="2" s="1"/>
  <c r="O57" i="2"/>
  <c r="N57" i="2"/>
  <c r="M57" i="2"/>
  <c r="C57" i="2" s="1"/>
  <c r="L57" i="2"/>
  <c r="K57" i="2"/>
  <c r="A57" i="2" s="1"/>
  <c r="D57" i="2"/>
  <c r="Q56" i="2"/>
  <c r="AD56" i="2" s="1"/>
  <c r="AE56" i="2" s="1"/>
  <c r="P56" i="2"/>
  <c r="AF56" i="2" s="1"/>
  <c r="O56" i="2"/>
  <c r="N56" i="2"/>
  <c r="M56" i="2"/>
  <c r="C56" i="2" s="1"/>
  <c r="L56" i="2"/>
  <c r="B56" i="2" s="1"/>
  <c r="K56" i="2"/>
  <c r="A56" i="2" s="1"/>
  <c r="X55" i="2"/>
  <c r="W55" i="2"/>
  <c r="Q55" i="2"/>
  <c r="P55" i="2"/>
  <c r="AB55" i="2" s="1"/>
  <c r="O55" i="2"/>
  <c r="N55" i="2"/>
  <c r="M55" i="2"/>
  <c r="C55" i="2" s="1"/>
  <c r="L55" i="2"/>
  <c r="K55" i="2"/>
  <c r="A55" i="2" s="1"/>
  <c r="Q54" i="2"/>
  <c r="P54" i="2"/>
  <c r="O54" i="2"/>
  <c r="N54" i="2"/>
  <c r="M54" i="2"/>
  <c r="C54" i="2" s="1"/>
  <c r="L54" i="2"/>
  <c r="K54" i="2"/>
  <c r="X53" i="2"/>
  <c r="Q53" i="2"/>
  <c r="P53" i="2"/>
  <c r="O53" i="2"/>
  <c r="N53" i="2"/>
  <c r="M53" i="2"/>
  <c r="C53" i="2" s="1"/>
  <c r="L53" i="2"/>
  <c r="K53" i="2"/>
  <c r="A53" i="2" s="1"/>
  <c r="Q52" i="2"/>
  <c r="AD52" i="2" s="1"/>
  <c r="AE52" i="2" s="1"/>
  <c r="P52" i="2"/>
  <c r="AF52" i="2" s="1"/>
  <c r="O52" i="2"/>
  <c r="N52" i="2"/>
  <c r="M52" i="2"/>
  <c r="C52" i="2" s="1"/>
  <c r="L52" i="2"/>
  <c r="K52" i="2"/>
  <c r="A52" i="2" s="1"/>
  <c r="Q51" i="2"/>
  <c r="P51" i="2"/>
  <c r="Z51" i="2" s="1"/>
  <c r="AA51" i="2" s="1"/>
  <c r="O51" i="2"/>
  <c r="N51" i="2"/>
  <c r="M51" i="2"/>
  <c r="C51" i="2" s="1"/>
  <c r="L51" i="2"/>
  <c r="B51" i="2" s="1"/>
  <c r="K51" i="2"/>
  <c r="A51" i="2" s="1"/>
  <c r="Q50" i="2"/>
  <c r="P50" i="2"/>
  <c r="Z50" i="2" s="1"/>
  <c r="AA50" i="2" s="1"/>
  <c r="O50" i="2"/>
  <c r="N50" i="2"/>
  <c r="M50" i="2"/>
  <c r="C50" i="2" s="1"/>
  <c r="L50" i="2"/>
  <c r="B50" i="2" s="1"/>
  <c r="K50" i="2"/>
  <c r="AB49" i="2"/>
  <c r="Z49" i="2"/>
  <c r="AA49" i="2" s="1"/>
  <c r="Q49" i="2"/>
  <c r="P49" i="2"/>
  <c r="O49" i="2"/>
  <c r="N49" i="2"/>
  <c r="M49" i="2"/>
  <c r="C49" i="2" s="1"/>
  <c r="L49" i="2"/>
  <c r="K49" i="2"/>
  <c r="A49" i="2" s="1"/>
  <c r="D49" i="2"/>
  <c r="Q48" i="2"/>
  <c r="AD48" i="2" s="1"/>
  <c r="AE48" i="2" s="1"/>
  <c r="P48" i="2"/>
  <c r="Z48" i="2" s="1"/>
  <c r="AA48" i="2" s="1"/>
  <c r="O48" i="2"/>
  <c r="N48" i="2"/>
  <c r="M48" i="2"/>
  <c r="C48" i="2" s="1"/>
  <c r="L48" i="2"/>
  <c r="K48" i="2"/>
  <c r="Q47" i="2"/>
  <c r="P47" i="2"/>
  <c r="AG47" i="2" s="1"/>
  <c r="O47" i="2"/>
  <c r="N47" i="2"/>
  <c r="M47" i="2"/>
  <c r="C47" i="2" s="1"/>
  <c r="L47" i="2"/>
  <c r="K47" i="2"/>
  <c r="A47" i="2" s="1"/>
  <c r="AD46" i="2"/>
  <c r="AE46" i="2" s="1"/>
  <c r="Q46" i="2"/>
  <c r="P46" i="2"/>
  <c r="O46" i="2"/>
  <c r="N46" i="2"/>
  <c r="M46" i="2"/>
  <c r="L46" i="2"/>
  <c r="B46" i="2" s="1"/>
  <c r="K46" i="2"/>
  <c r="A46" i="2" s="1"/>
  <c r="AF45" i="2"/>
  <c r="Q45" i="2"/>
  <c r="P45" i="2"/>
  <c r="U45" i="2" s="1"/>
  <c r="V45" i="2" s="1"/>
  <c r="O45" i="2"/>
  <c r="N45" i="2"/>
  <c r="M45" i="2"/>
  <c r="C45" i="2" s="1"/>
  <c r="L45" i="2"/>
  <c r="K45" i="2"/>
  <c r="Q44" i="2"/>
  <c r="P44" i="2"/>
  <c r="X44" i="2" s="1"/>
  <c r="O44" i="2"/>
  <c r="N44" i="2"/>
  <c r="M44" i="2"/>
  <c r="C44" i="2" s="1"/>
  <c r="L44" i="2"/>
  <c r="B44" i="2" s="1"/>
  <c r="K44" i="2"/>
  <c r="AB43" i="2"/>
  <c r="Q43" i="2"/>
  <c r="P43" i="2"/>
  <c r="AF43" i="2" s="1"/>
  <c r="O43" i="2"/>
  <c r="N43" i="2"/>
  <c r="M43" i="2"/>
  <c r="C43" i="2" s="1"/>
  <c r="L43" i="2"/>
  <c r="B43" i="2" s="1"/>
  <c r="K43" i="2"/>
  <c r="Q42" i="2"/>
  <c r="P42" i="2"/>
  <c r="S42" i="2" s="1"/>
  <c r="O42" i="2"/>
  <c r="N42" i="2"/>
  <c r="M42" i="2"/>
  <c r="C42" i="2" s="1"/>
  <c r="L42" i="2"/>
  <c r="K42" i="2"/>
  <c r="A42" i="2" s="1"/>
  <c r="Q41" i="2"/>
  <c r="P41" i="2"/>
  <c r="O41" i="2"/>
  <c r="N41" i="2"/>
  <c r="M41" i="2"/>
  <c r="C41" i="2" s="1"/>
  <c r="L41" i="2"/>
  <c r="K41" i="2"/>
  <c r="A41" i="2" s="1"/>
  <c r="Q40" i="2"/>
  <c r="P40" i="2"/>
  <c r="AB40" i="2" s="1"/>
  <c r="O40" i="2"/>
  <c r="N40" i="2"/>
  <c r="M40" i="2"/>
  <c r="C40" i="2" s="1"/>
  <c r="L40" i="2"/>
  <c r="B40" i="2" s="1"/>
  <c r="K40" i="2"/>
  <c r="A40" i="2" s="1"/>
  <c r="Q39" i="2"/>
  <c r="AD39" i="2" s="1"/>
  <c r="AE39" i="2" s="1"/>
  <c r="P39" i="2"/>
  <c r="AG39" i="2" s="1"/>
  <c r="O39" i="2"/>
  <c r="N39" i="2"/>
  <c r="M39" i="2"/>
  <c r="L39" i="2"/>
  <c r="K39" i="2"/>
  <c r="A39" i="2" s="1"/>
  <c r="U38" i="2"/>
  <c r="V38" i="2" s="1"/>
  <c r="S38" i="2"/>
  <c r="T38" i="2" s="1"/>
  <c r="Q38" i="2"/>
  <c r="P38" i="2"/>
  <c r="AG38" i="2" s="1"/>
  <c r="O38" i="2"/>
  <c r="N38" i="2"/>
  <c r="M38" i="2"/>
  <c r="C38" i="2" s="1"/>
  <c r="L38" i="2"/>
  <c r="B38" i="2" s="1"/>
  <c r="K38" i="2"/>
  <c r="A38" i="2" s="1"/>
  <c r="D38" i="2"/>
  <c r="Q37" i="2"/>
  <c r="P37" i="2"/>
  <c r="O37" i="2"/>
  <c r="N37" i="2"/>
  <c r="M37" i="2"/>
  <c r="L37" i="2"/>
  <c r="K37" i="2"/>
  <c r="A37" i="2" s="1"/>
  <c r="AB36" i="2"/>
  <c r="Q36" i="2"/>
  <c r="P36" i="2"/>
  <c r="AG36" i="2" s="1"/>
  <c r="O36" i="2"/>
  <c r="N36" i="2"/>
  <c r="M36" i="2"/>
  <c r="C36" i="2" s="1"/>
  <c r="L36" i="2"/>
  <c r="K36" i="2"/>
  <c r="A36" i="2" s="1"/>
  <c r="D36" i="2"/>
  <c r="Q35" i="2"/>
  <c r="AD35" i="2" s="1"/>
  <c r="AE35" i="2" s="1"/>
  <c r="P35" i="2"/>
  <c r="X35" i="2" s="1"/>
  <c r="O35" i="2"/>
  <c r="N35" i="2"/>
  <c r="M35" i="2"/>
  <c r="C35" i="2" s="1"/>
  <c r="L35" i="2"/>
  <c r="B35" i="2" s="1"/>
  <c r="K35" i="2"/>
  <c r="A35" i="2" s="1"/>
  <c r="Z34" i="2"/>
  <c r="AA34" i="2" s="1"/>
  <c r="W34" i="2"/>
  <c r="Q34" i="2"/>
  <c r="P34" i="2"/>
  <c r="O34" i="2"/>
  <c r="N34" i="2"/>
  <c r="M34" i="2"/>
  <c r="C34" i="2" s="1"/>
  <c r="L34" i="2"/>
  <c r="B34" i="2" s="1"/>
  <c r="K34" i="2"/>
  <c r="A34" i="2" s="1"/>
  <c r="Q33" i="2"/>
  <c r="P33" i="2"/>
  <c r="AG33" i="2" s="1"/>
  <c r="O33" i="2"/>
  <c r="N33" i="2"/>
  <c r="M33" i="2"/>
  <c r="L33" i="2"/>
  <c r="B33" i="2" s="1"/>
  <c r="K33" i="2"/>
  <c r="A33" i="2" s="1"/>
  <c r="C33" i="2"/>
  <c r="Q32" i="2"/>
  <c r="P32" i="2"/>
  <c r="Z32" i="2" s="1"/>
  <c r="AA32" i="2" s="1"/>
  <c r="O32" i="2"/>
  <c r="N32" i="2"/>
  <c r="M32" i="2"/>
  <c r="C32" i="2" s="1"/>
  <c r="L32" i="2"/>
  <c r="F32" i="2" s="1"/>
  <c r="K32" i="2"/>
  <c r="A32" i="2" s="1"/>
  <c r="Q31" i="2"/>
  <c r="AD31" i="2" s="1"/>
  <c r="AE31" i="2" s="1"/>
  <c r="P31" i="2"/>
  <c r="X31" i="2" s="1"/>
  <c r="O31" i="2"/>
  <c r="N31" i="2"/>
  <c r="M31" i="2"/>
  <c r="L31" i="2"/>
  <c r="K31" i="2"/>
  <c r="A31" i="2" s="1"/>
  <c r="Q30" i="2"/>
  <c r="P30" i="2"/>
  <c r="AB30" i="2" s="1"/>
  <c r="O30" i="2"/>
  <c r="N30" i="2"/>
  <c r="M30" i="2"/>
  <c r="C30" i="2" s="1"/>
  <c r="L30" i="2"/>
  <c r="K30" i="2"/>
  <c r="A30" i="2" s="1"/>
  <c r="Q29" i="2"/>
  <c r="AD29" i="2" s="1"/>
  <c r="AE29" i="2" s="1"/>
  <c r="P29" i="2"/>
  <c r="O29" i="2"/>
  <c r="N29" i="2"/>
  <c r="M29" i="2"/>
  <c r="C29" i="2" s="1"/>
  <c r="L29" i="2"/>
  <c r="B29" i="2" s="1"/>
  <c r="K29" i="2"/>
  <c r="A29" i="2" s="1"/>
  <c r="Q28" i="2"/>
  <c r="P28" i="2"/>
  <c r="U28" i="2" s="1"/>
  <c r="V28" i="2" s="1"/>
  <c r="O28" i="2"/>
  <c r="N28" i="2"/>
  <c r="M28" i="2"/>
  <c r="C28" i="2" s="1"/>
  <c r="L28" i="2"/>
  <c r="K28" i="2"/>
  <c r="A28" i="2" s="1"/>
  <c r="Q27" i="2"/>
  <c r="P27" i="2"/>
  <c r="U27" i="2" s="1"/>
  <c r="V27" i="2" s="1"/>
  <c r="O27" i="2"/>
  <c r="N27" i="2"/>
  <c r="M27" i="2"/>
  <c r="C27" i="2" s="1"/>
  <c r="L27" i="2"/>
  <c r="K27" i="2"/>
  <c r="A27" i="2" s="1"/>
  <c r="Q26" i="2"/>
  <c r="P26" i="2"/>
  <c r="S26" i="2" s="1"/>
  <c r="O26" i="2"/>
  <c r="N26" i="2"/>
  <c r="M26" i="2"/>
  <c r="C26" i="2" s="1"/>
  <c r="L26" i="2"/>
  <c r="B26" i="2" s="1"/>
  <c r="K26" i="2"/>
  <c r="A26" i="2" s="1"/>
  <c r="Q25" i="2"/>
  <c r="P25" i="2"/>
  <c r="X25" i="2" s="1"/>
  <c r="O25" i="2"/>
  <c r="N25" i="2"/>
  <c r="M25" i="2"/>
  <c r="C25" i="2" s="1"/>
  <c r="L25" i="2"/>
  <c r="K25" i="2"/>
  <c r="A25" i="2" s="1"/>
  <c r="Q24" i="2"/>
  <c r="P24" i="2"/>
  <c r="AG24" i="2" s="1"/>
  <c r="O24" i="2"/>
  <c r="N24" i="2"/>
  <c r="M24" i="2"/>
  <c r="C24" i="2" s="1"/>
  <c r="L24" i="2"/>
  <c r="B24" i="2" s="1"/>
  <c r="K24" i="2"/>
  <c r="A24" i="2" s="1"/>
  <c r="Q23" i="2"/>
  <c r="P23" i="2"/>
  <c r="O23" i="2"/>
  <c r="N23" i="2"/>
  <c r="M23" i="2"/>
  <c r="C23" i="2" s="1"/>
  <c r="L23" i="2"/>
  <c r="K23" i="2"/>
  <c r="Q22" i="2"/>
  <c r="AD22" i="2" s="1"/>
  <c r="AE22" i="2" s="1"/>
  <c r="P22" i="2"/>
  <c r="O22" i="2"/>
  <c r="N22" i="2"/>
  <c r="M22" i="2"/>
  <c r="C22" i="2" s="1"/>
  <c r="L22" i="2"/>
  <c r="F22" i="2" s="1"/>
  <c r="K22" i="2"/>
  <c r="Q21" i="2"/>
  <c r="AD21" i="2" s="1"/>
  <c r="AE21" i="2" s="1"/>
  <c r="P21" i="2"/>
  <c r="AB21" i="2" s="1"/>
  <c r="O21" i="2"/>
  <c r="N21" i="2"/>
  <c r="M21" i="2"/>
  <c r="C21" i="2" s="1"/>
  <c r="L21" i="2"/>
  <c r="K21" i="2"/>
  <c r="A21" i="2" s="1"/>
  <c r="Q20" i="2"/>
  <c r="P20" i="2"/>
  <c r="S20" i="2" s="1"/>
  <c r="O20" i="2"/>
  <c r="N20" i="2"/>
  <c r="M20" i="2"/>
  <c r="C20" i="2" s="1"/>
  <c r="L20" i="2"/>
  <c r="K20" i="2"/>
  <c r="A20" i="2" s="1"/>
  <c r="Q19" i="2"/>
  <c r="P19" i="2"/>
  <c r="AG19" i="2" s="1"/>
  <c r="O19" i="2"/>
  <c r="N19" i="2"/>
  <c r="M19" i="2"/>
  <c r="C19" i="2" s="1"/>
  <c r="L19" i="2"/>
  <c r="K19" i="2"/>
  <c r="E19" i="2" s="1"/>
  <c r="AB18" i="2"/>
  <c r="Z18" i="2"/>
  <c r="AA18" i="2" s="1"/>
  <c r="X18" i="2"/>
  <c r="S18" i="2"/>
  <c r="Q18" i="2"/>
  <c r="AD18" i="2" s="1"/>
  <c r="AE18" i="2" s="1"/>
  <c r="P18" i="2"/>
  <c r="O18" i="2"/>
  <c r="N18" i="2"/>
  <c r="M18" i="2"/>
  <c r="C18" i="2" s="1"/>
  <c r="L18" i="2"/>
  <c r="K18" i="2"/>
  <c r="A18" i="2" s="1"/>
  <c r="D18" i="2"/>
  <c r="Q17" i="2"/>
  <c r="P17" i="2"/>
  <c r="AB17" i="2" s="1"/>
  <c r="O17" i="2"/>
  <c r="N17" i="2"/>
  <c r="M17" i="2"/>
  <c r="C17" i="2" s="1"/>
  <c r="L17" i="2"/>
  <c r="F17" i="2" s="1"/>
  <c r="K17" i="2"/>
  <c r="AD16" i="2"/>
  <c r="AE16" i="2" s="1"/>
  <c r="Q16" i="2"/>
  <c r="P16" i="2"/>
  <c r="W16" i="2" s="1"/>
  <c r="O16" i="2"/>
  <c r="N16" i="2"/>
  <c r="M16" i="2"/>
  <c r="C16" i="2" s="1"/>
  <c r="L16" i="2"/>
  <c r="B16" i="2" s="1"/>
  <c r="K16" i="2"/>
  <c r="A16" i="2" s="1"/>
  <c r="Q15" i="2"/>
  <c r="P15" i="2"/>
  <c r="Z15" i="2" s="1"/>
  <c r="AA15" i="2" s="1"/>
  <c r="O15" i="2"/>
  <c r="N15" i="2"/>
  <c r="M15" i="2"/>
  <c r="C15" i="2" s="1"/>
  <c r="L15" i="2"/>
  <c r="K15" i="2"/>
  <c r="U14" i="2"/>
  <c r="V14" i="2" s="1"/>
  <c r="Q14" i="2"/>
  <c r="P14" i="2"/>
  <c r="AG14" i="2" s="1"/>
  <c r="O14" i="2"/>
  <c r="N14" i="2"/>
  <c r="M14" i="2"/>
  <c r="C14" i="2" s="1"/>
  <c r="L14" i="2"/>
  <c r="K14" i="2"/>
  <c r="A14" i="2" s="1"/>
  <c r="AB13" i="2"/>
  <c r="Q13" i="2"/>
  <c r="P13" i="2"/>
  <c r="AG13" i="2" s="1"/>
  <c r="O13" i="2"/>
  <c r="N13" i="2"/>
  <c r="M13" i="2"/>
  <c r="C13" i="2" s="1"/>
  <c r="L13" i="2"/>
  <c r="B13" i="2" s="1"/>
  <c r="K13" i="2"/>
  <c r="AD12" i="2"/>
  <c r="AE12" i="2" s="1"/>
  <c r="Q12" i="2"/>
  <c r="P12" i="2"/>
  <c r="Z12" i="2" s="1"/>
  <c r="AA12" i="2" s="1"/>
  <c r="O12" i="2"/>
  <c r="N12" i="2"/>
  <c r="M12" i="2"/>
  <c r="C12" i="2" s="1"/>
  <c r="L12" i="2"/>
  <c r="B12" i="2" s="1"/>
  <c r="K12" i="2"/>
  <c r="A12" i="2" s="1"/>
  <c r="Q11" i="2"/>
  <c r="P11" i="2"/>
  <c r="AB11" i="2" s="1"/>
  <c r="O11" i="2"/>
  <c r="N11" i="2"/>
  <c r="M11" i="2"/>
  <c r="C11" i="2" s="1"/>
  <c r="L11" i="2"/>
  <c r="K11" i="2"/>
  <c r="Q10" i="2"/>
  <c r="AD10" i="2" s="1"/>
  <c r="AE10" i="2" s="1"/>
  <c r="P10" i="2"/>
  <c r="O10" i="2"/>
  <c r="N10" i="2"/>
  <c r="M10" i="2"/>
  <c r="C10" i="2" s="1"/>
  <c r="L10" i="2"/>
  <c r="K10" i="2"/>
  <c r="A10" i="2" s="1"/>
  <c r="Q9" i="2"/>
  <c r="P9" i="2"/>
  <c r="AG9" i="2" s="1"/>
  <c r="O9" i="2"/>
  <c r="N9" i="2"/>
  <c r="M9" i="2"/>
  <c r="C9" i="2" s="1"/>
  <c r="L9" i="2"/>
  <c r="K9" i="2"/>
  <c r="A9" i="2" s="1"/>
  <c r="O115" i="1"/>
  <c r="P115" i="1" s="1"/>
  <c r="W115" i="1" s="1"/>
  <c r="N115" i="1"/>
  <c r="F115" i="1"/>
  <c r="E115" i="1"/>
  <c r="C115" i="1"/>
  <c r="B115" i="1"/>
  <c r="A115" i="1"/>
  <c r="O114" i="1"/>
  <c r="N114" i="1"/>
  <c r="F114" i="1"/>
  <c r="E114" i="1"/>
  <c r="C114" i="1"/>
  <c r="B114" i="1"/>
  <c r="A114" i="1"/>
  <c r="P113" i="1"/>
  <c r="Y113" i="1" s="1"/>
  <c r="Z113" i="1" s="1"/>
  <c r="O113" i="1"/>
  <c r="N113" i="1"/>
  <c r="F113" i="1"/>
  <c r="E113" i="1"/>
  <c r="C113" i="1"/>
  <c r="B113" i="1"/>
  <c r="A113" i="1"/>
  <c r="O112" i="1"/>
  <c r="N112" i="1"/>
  <c r="F112" i="1"/>
  <c r="E112" i="1"/>
  <c r="C112" i="1"/>
  <c r="B112" i="1"/>
  <c r="A112" i="1"/>
  <c r="O111" i="1"/>
  <c r="N111" i="1"/>
  <c r="F111" i="1"/>
  <c r="E111" i="1"/>
  <c r="C111" i="1"/>
  <c r="B111" i="1"/>
  <c r="A111" i="1"/>
  <c r="O110" i="1"/>
  <c r="N110" i="1"/>
  <c r="F110" i="1"/>
  <c r="E110" i="1"/>
  <c r="C110" i="1"/>
  <c r="B110" i="1"/>
  <c r="A110" i="1"/>
  <c r="P109" i="1"/>
  <c r="AE109" i="1" s="1"/>
  <c r="O109" i="1"/>
  <c r="N109" i="1"/>
  <c r="F109" i="1"/>
  <c r="E109" i="1"/>
  <c r="C109" i="1"/>
  <c r="B109" i="1"/>
  <c r="A109" i="1"/>
  <c r="O108" i="1"/>
  <c r="N108" i="1"/>
  <c r="F108" i="1"/>
  <c r="E108" i="1"/>
  <c r="C108" i="1"/>
  <c r="B108" i="1"/>
  <c r="A108" i="1"/>
  <c r="P107" i="1"/>
  <c r="AE107" i="1" s="1"/>
  <c r="O107" i="1"/>
  <c r="N107" i="1"/>
  <c r="F107" i="1"/>
  <c r="E107" i="1"/>
  <c r="C107" i="1"/>
  <c r="B107" i="1"/>
  <c r="A107" i="1"/>
  <c r="O106" i="1"/>
  <c r="N106" i="1"/>
  <c r="F106" i="1"/>
  <c r="E106" i="1"/>
  <c r="C106" i="1"/>
  <c r="B106" i="1"/>
  <c r="A106" i="1"/>
  <c r="O105" i="1"/>
  <c r="P105" i="1" s="1"/>
  <c r="N105" i="1"/>
  <c r="F105" i="1"/>
  <c r="E105" i="1"/>
  <c r="C105" i="1"/>
  <c r="B105" i="1"/>
  <c r="A105" i="1"/>
  <c r="O104" i="1"/>
  <c r="N104" i="1"/>
  <c r="F104" i="1"/>
  <c r="E104" i="1"/>
  <c r="C104" i="1"/>
  <c r="B104" i="1"/>
  <c r="A104" i="1"/>
  <c r="O103" i="1"/>
  <c r="N103" i="1"/>
  <c r="F103" i="1"/>
  <c r="E103" i="1"/>
  <c r="C103" i="1"/>
  <c r="B103" i="1"/>
  <c r="A103" i="1"/>
  <c r="O102" i="1"/>
  <c r="N102" i="1"/>
  <c r="F102" i="1"/>
  <c r="E102" i="1"/>
  <c r="C102" i="1"/>
  <c r="B102" i="1"/>
  <c r="A102" i="1"/>
  <c r="O101" i="1"/>
  <c r="P101" i="1" s="1"/>
  <c r="N101" i="1"/>
  <c r="F101" i="1"/>
  <c r="E101" i="1"/>
  <c r="C101" i="1"/>
  <c r="B101" i="1"/>
  <c r="A101" i="1"/>
  <c r="O100" i="1"/>
  <c r="N100" i="1"/>
  <c r="F100" i="1"/>
  <c r="E100" i="1"/>
  <c r="C100" i="1"/>
  <c r="B100" i="1"/>
  <c r="A100" i="1"/>
  <c r="O99" i="1"/>
  <c r="N99" i="1"/>
  <c r="F99" i="1"/>
  <c r="E99" i="1"/>
  <c r="C99" i="1"/>
  <c r="B99" i="1"/>
  <c r="A99" i="1"/>
  <c r="O98" i="1"/>
  <c r="N98" i="1"/>
  <c r="F98" i="1"/>
  <c r="E98" i="1"/>
  <c r="C98" i="1"/>
  <c r="B98" i="1"/>
  <c r="A98" i="1"/>
  <c r="O97" i="1"/>
  <c r="P97" i="1" s="1"/>
  <c r="N97" i="1"/>
  <c r="F97" i="1"/>
  <c r="E97" i="1"/>
  <c r="C97" i="1"/>
  <c r="B97" i="1"/>
  <c r="A97" i="1"/>
  <c r="O96" i="1"/>
  <c r="N96" i="1"/>
  <c r="F96" i="1"/>
  <c r="E96" i="1"/>
  <c r="C96" i="1"/>
  <c r="B96" i="1"/>
  <c r="A96" i="1"/>
  <c r="O95" i="1"/>
  <c r="N95" i="1"/>
  <c r="F95" i="1"/>
  <c r="E95" i="1"/>
  <c r="C95" i="1"/>
  <c r="B95" i="1"/>
  <c r="A95" i="1"/>
  <c r="O94" i="1"/>
  <c r="N94" i="1"/>
  <c r="F94" i="1"/>
  <c r="E94" i="1"/>
  <c r="C94" i="1"/>
  <c r="B94" i="1"/>
  <c r="A94" i="1"/>
  <c r="O93" i="1"/>
  <c r="N93" i="1"/>
  <c r="F93" i="1"/>
  <c r="E93" i="1"/>
  <c r="C93" i="1"/>
  <c r="B93" i="1"/>
  <c r="A93" i="1"/>
  <c r="O92" i="1"/>
  <c r="N92" i="1"/>
  <c r="F92" i="1"/>
  <c r="E92" i="1"/>
  <c r="C92" i="1"/>
  <c r="B92" i="1"/>
  <c r="A92" i="1"/>
  <c r="O91" i="1"/>
  <c r="N91" i="1"/>
  <c r="F91" i="1"/>
  <c r="E91" i="1"/>
  <c r="C91" i="1"/>
  <c r="B91" i="1"/>
  <c r="A91" i="1"/>
  <c r="O90" i="1"/>
  <c r="N90" i="1"/>
  <c r="F90" i="1"/>
  <c r="E90" i="1"/>
  <c r="C90" i="1"/>
  <c r="B90" i="1"/>
  <c r="A90" i="1"/>
  <c r="O89" i="1"/>
  <c r="N89" i="1"/>
  <c r="F89" i="1"/>
  <c r="E89" i="1"/>
  <c r="C89" i="1"/>
  <c r="B89" i="1"/>
  <c r="A89" i="1"/>
  <c r="O88" i="1"/>
  <c r="N88" i="1"/>
  <c r="F88" i="1"/>
  <c r="E88" i="1"/>
  <c r="C88" i="1"/>
  <c r="B88" i="1"/>
  <c r="A88" i="1"/>
  <c r="O87" i="1"/>
  <c r="N87" i="1"/>
  <c r="F87" i="1"/>
  <c r="E87" i="1"/>
  <c r="C87" i="1"/>
  <c r="B87" i="1"/>
  <c r="A87" i="1"/>
  <c r="O86" i="1"/>
  <c r="N86" i="1"/>
  <c r="F86" i="1"/>
  <c r="E86" i="1"/>
  <c r="C86" i="1"/>
  <c r="B86" i="1"/>
  <c r="A86" i="1"/>
  <c r="O85" i="1"/>
  <c r="N85" i="1"/>
  <c r="F85" i="1"/>
  <c r="E85" i="1"/>
  <c r="C85" i="1"/>
  <c r="B85" i="1"/>
  <c r="A85" i="1"/>
  <c r="O84" i="1"/>
  <c r="N84" i="1"/>
  <c r="F84" i="1"/>
  <c r="E84" i="1"/>
  <c r="C84" i="1"/>
  <c r="B84" i="1"/>
  <c r="A84" i="1"/>
  <c r="O83" i="1"/>
  <c r="N83" i="1"/>
  <c r="F83" i="1"/>
  <c r="E83" i="1"/>
  <c r="C83" i="1"/>
  <c r="B83" i="1"/>
  <c r="A83" i="1"/>
  <c r="O82" i="1"/>
  <c r="N82" i="1"/>
  <c r="F82" i="1"/>
  <c r="E82" i="1"/>
  <c r="C82" i="1"/>
  <c r="B82" i="1"/>
  <c r="A82" i="1"/>
  <c r="O81" i="1"/>
  <c r="N81" i="1"/>
  <c r="F81" i="1"/>
  <c r="E81" i="1"/>
  <c r="C81" i="1"/>
  <c r="B81" i="1"/>
  <c r="A81" i="1"/>
  <c r="O80" i="1"/>
  <c r="N80" i="1"/>
  <c r="F80" i="1"/>
  <c r="E80" i="1"/>
  <c r="C80" i="1"/>
  <c r="B80" i="1"/>
  <c r="A80" i="1"/>
  <c r="O79" i="1"/>
  <c r="N79" i="1"/>
  <c r="F79" i="1"/>
  <c r="E79" i="1"/>
  <c r="C79" i="1"/>
  <c r="B79" i="1"/>
  <c r="A79" i="1"/>
  <c r="O78" i="1"/>
  <c r="N78" i="1"/>
  <c r="F78" i="1"/>
  <c r="E78" i="1"/>
  <c r="C78" i="1"/>
  <c r="B78" i="1"/>
  <c r="A78" i="1"/>
  <c r="O77" i="1"/>
  <c r="N77" i="1"/>
  <c r="F77" i="1"/>
  <c r="E77" i="1"/>
  <c r="C77" i="1"/>
  <c r="B77" i="1"/>
  <c r="A77" i="1"/>
  <c r="O76" i="1"/>
  <c r="N76" i="1"/>
  <c r="F76" i="1"/>
  <c r="E76" i="1"/>
  <c r="C76" i="1"/>
  <c r="B76" i="1"/>
  <c r="A76" i="1"/>
  <c r="O75" i="1"/>
  <c r="N75" i="1"/>
  <c r="F75" i="1"/>
  <c r="E75" i="1"/>
  <c r="C75" i="1"/>
  <c r="B75" i="1"/>
  <c r="A75" i="1"/>
  <c r="O74" i="1"/>
  <c r="N74" i="1"/>
  <c r="F74" i="1"/>
  <c r="E74" i="1"/>
  <c r="C74" i="1"/>
  <c r="B74" i="1"/>
  <c r="A74" i="1"/>
  <c r="O73" i="1"/>
  <c r="N73" i="1"/>
  <c r="F73" i="1"/>
  <c r="E73" i="1"/>
  <c r="C73" i="1"/>
  <c r="B73" i="1"/>
  <c r="A73" i="1"/>
  <c r="O72" i="1"/>
  <c r="N72" i="1"/>
  <c r="F72" i="1"/>
  <c r="E72" i="1"/>
  <c r="C72" i="1"/>
  <c r="B72" i="1"/>
  <c r="A72" i="1"/>
  <c r="O71" i="1"/>
  <c r="N71" i="1"/>
  <c r="F71" i="1"/>
  <c r="E71" i="1"/>
  <c r="C71" i="1"/>
  <c r="B71" i="1"/>
  <c r="A71" i="1"/>
  <c r="O70" i="1"/>
  <c r="N70" i="1"/>
  <c r="F70" i="1"/>
  <c r="E70" i="1"/>
  <c r="C70" i="1"/>
  <c r="B70" i="1"/>
  <c r="A70" i="1"/>
  <c r="O69" i="1"/>
  <c r="N69" i="1"/>
  <c r="F69" i="1"/>
  <c r="E69" i="1"/>
  <c r="C69" i="1"/>
  <c r="B69" i="1"/>
  <c r="A69" i="1"/>
  <c r="O68" i="1"/>
  <c r="P68" i="1" s="1"/>
  <c r="N68" i="1"/>
  <c r="F68" i="1"/>
  <c r="E68" i="1"/>
  <c r="C68" i="1"/>
  <c r="B68" i="1"/>
  <c r="A68" i="1"/>
  <c r="P67" i="1"/>
  <c r="AE67" i="1" s="1"/>
  <c r="O67" i="1"/>
  <c r="N67" i="1"/>
  <c r="F67" i="1"/>
  <c r="E67" i="1"/>
  <c r="C67" i="1"/>
  <c r="B67" i="1"/>
  <c r="A67" i="1"/>
  <c r="O66" i="1"/>
  <c r="N66" i="1"/>
  <c r="F66" i="1"/>
  <c r="E66" i="1"/>
  <c r="C66" i="1"/>
  <c r="B66" i="1"/>
  <c r="A66" i="1"/>
  <c r="P65" i="1"/>
  <c r="AE65" i="1" s="1"/>
  <c r="O65" i="1"/>
  <c r="N65" i="1"/>
  <c r="F65" i="1"/>
  <c r="E65" i="1"/>
  <c r="C65" i="1"/>
  <c r="B65" i="1"/>
  <c r="A65" i="1"/>
  <c r="O64" i="1"/>
  <c r="N64" i="1"/>
  <c r="F64" i="1"/>
  <c r="E64" i="1"/>
  <c r="C64" i="1"/>
  <c r="B64" i="1"/>
  <c r="A64" i="1"/>
  <c r="O63" i="1"/>
  <c r="N63" i="1"/>
  <c r="F63" i="1"/>
  <c r="E63" i="1"/>
  <c r="C63" i="1"/>
  <c r="B63" i="1"/>
  <c r="A63" i="1"/>
  <c r="O62" i="1"/>
  <c r="N62" i="1"/>
  <c r="F62" i="1"/>
  <c r="E62" i="1"/>
  <c r="C62" i="1"/>
  <c r="B62" i="1"/>
  <c r="A62" i="1"/>
  <c r="O61" i="1"/>
  <c r="N61" i="1"/>
  <c r="F61" i="1"/>
  <c r="E61" i="1"/>
  <c r="C61" i="1"/>
  <c r="B61" i="1"/>
  <c r="A61" i="1"/>
  <c r="O60" i="1"/>
  <c r="P60" i="1" s="1"/>
  <c r="N60" i="1"/>
  <c r="F60" i="1"/>
  <c r="E60" i="1"/>
  <c r="C60" i="1"/>
  <c r="B60" i="1"/>
  <c r="A60" i="1"/>
  <c r="O59" i="1"/>
  <c r="N59" i="1"/>
  <c r="F59" i="1"/>
  <c r="E59" i="1"/>
  <c r="C59" i="1"/>
  <c r="B59" i="1"/>
  <c r="A59" i="1"/>
  <c r="O58" i="1"/>
  <c r="N58" i="1"/>
  <c r="F58" i="1"/>
  <c r="E58" i="1"/>
  <c r="C58" i="1"/>
  <c r="B58" i="1"/>
  <c r="A58" i="1"/>
  <c r="O57" i="1"/>
  <c r="N57" i="1"/>
  <c r="F57" i="1"/>
  <c r="E57" i="1"/>
  <c r="C57" i="1"/>
  <c r="B57" i="1"/>
  <c r="A57" i="1"/>
  <c r="O56" i="1"/>
  <c r="N56" i="1"/>
  <c r="F56" i="1"/>
  <c r="E56" i="1"/>
  <c r="C56" i="1"/>
  <c r="B56" i="1"/>
  <c r="A56" i="1"/>
  <c r="O55" i="1"/>
  <c r="N55" i="1"/>
  <c r="F55" i="1"/>
  <c r="E55" i="1"/>
  <c r="C55" i="1"/>
  <c r="B55" i="1"/>
  <c r="A55" i="1"/>
  <c r="O54" i="1"/>
  <c r="N54" i="1"/>
  <c r="F54" i="1"/>
  <c r="E54" i="1"/>
  <c r="C54" i="1"/>
  <c r="B54" i="1"/>
  <c r="A54" i="1"/>
  <c r="O53" i="1"/>
  <c r="N53" i="1"/>
  <c r="F53" i="1"/>
  <c r="E53" i="1"/>
  <c r="C53" i="1"/>
  <c r="B53" i="1"/>
  <c r="A53" i="1"/>
  <c r="O52" i="1"/>
  <c r="N52" i="1"/>
  <c r="F52" i="1"/>
  <c r="E52" i="1"/>
  <c r="C52" i="1"/>
  <c r="B52" i="1"/>
  <c r="A52" i="1"/>
  <c r="O51" i="1"/>
  <c r="N51" i="1"/>
  <c r="F51" i="1"/>
  <c r="E51" i="1"/>
  <c r="C51" i="1"/>
  <c r="B51" i="1"/>
  <c r="A51" i="1"/>
  <c r="O50" i="1"/>
  <c r="N50" i="1"/>
  <c r="F50" i="1"/>
  <c r="E50" i="1"/>
  <c r="C50" i="1"/>
  <c r="B50" i="1"/>
  <c r="A50" i="1"/>
  <c r="O49" i="1"/>
  <c r="N49" i="1"/>
  <c r="F49" i="1"/>
  <c r="E49" i="1"/>
  <c r="C49" i="1"/>
  <c r="B49" i="1"/>
  <c r="A49" i="1"/>
  <c r="O48" i="1"/>
  <c r="N48" i="1"/>
  <c r="F48" i="1"/>
  <c r="E48" i="1"/>
  <c r="C48" i="1"/>
  <c r="B48" i="1"/>
  <c r="A48" i="1"/>
  <c r="O47" i="1"/>
  <c r="N47" i="1"/>
  <c r="F47" i="1"/>
  <c r="E47" i="1"/>
  <c r="C47" i="1"/>
  <c r="B47" i="1"/>
  <c r="A47" i="1"/>
  <c r="O46" i="1"/>
  <c r="N46" i="1"/>
  <c r="F46" i="1"/>
  <c r="E46" i="1"/>
  <c r="C46" i="1"/>
  <c r="B46" i="1"/>
  <c r="A46" i="1"/>
  <c r="O45" i="1"/>
  <c r="N45" i="1"/>
  <c r="F45" i="1"/>
  <c r="E45" i="1"/>
  <c r="C45" i="1"/>
  <c r="B45" i="1"/>
  <c r="A45" i="1"/>
  <c r="O44" i="1"/>
  <c r="N44" i="1"/>
  <c r="F44" i="1"/>
  <c r="E44" i="1"/>
  <c r="C44" i="1"/>
  <c r="B44" i="1"/>
  <c r="A44" i="1"/>
  <c r="O43" i="1"/>
  <c r="N43" i="1"/>
  <c r="F43" i="1"/>
  <c r="E43" i="1"/>
  <c r="C43" i="1"/>
  <c r="B43" i="1"/>
  <c r="A43" i="1"/>
  <c r="O42" i="1"/>
  <c r="N42" i="1"/>
  <c r="F42" i="1"/>
  <c r="E42" i="1"/>
  <c r="C42" i="1"/>
  <c r="B42" i="1"/>
  <c r="A42" i="1"/>
  <c r="O41" i="1"/>
  <c r="N41" i="1"/>
  <c r="F41" i="1"/>
  <c r="E41" i="1"/>
  <c r="C41" i="1"/>
  <c r="B41" i="1"/>
  <c r="A41" i="1"/>
  <c r="O40" i="1"/>
  <c r="N40" i="1"/>
  <c r="F40" i="1"/>
  <c r="E40" i="1"/>
  <c r="C40" i="1"/>
  <c r="B40" i="1"/>
  <c r="A40" i="1"/>
  <c r="O39" i="1"/>
  <c r="P39" i="1" s="1"/>
  <c r="N39" i="1"/>
  <c r="F39" i="1"/>
  <c r="E39" i="1"/>
  <c r="C39" i="1"/>
  <c r="B39" i="1"/>
  <c r="A39" i="1"/>
  <c r="P38" i="1"/>
  <c r="Y38" i="1" s="1"/>
  <c r="Z38" i="1" s="1"/>
  <c r="O38" i="1"/>
  <c r="N38" i="1"/>
  <c r="F38" i="1"/>
  <c r="E38" i="1"/>
  <c r="C38" i="1"/>
  <c r="B38" i="1"/>
  <c r="A38" i="1"/>
  <c r="O37" i="1"/>
  <c r="N37" i="1"/>
  <c r="F37" i="1"/>
  <c r="E37" i="1"/>
  <c r="C37" i="1"/>
  <c r="B37" i="1"/>
  <c r="A37" i="1"/>
  <c r="O36" i="1"/>
  <c r="N36" i="1"/>
  <c r="F36" i="1"/>
  <c r="E36" i="1"/>
  <c r="C36" i="1"/>
  <c r="B36" i="1"/>
  <c r="A36" i="1"/>
  <c r="O35" i="1"/>
  <c r="N35" i="1"/>
  <c r="F35" i="1"/>
  <c r="E35" i="1"/>
  <c r="C35" i="1"/>
  <c r="B35" i="1"/>
  <c r="A35" i="1"/>
  <c r="O34" i="1"/>
  <c r="N34" i="1"/>
  <c r="F34" i="1"/>
  <c r="E34" i="1"/>
  <c r="C34" i="1"/>
  <c r="B34" i="1"/>
  <c r="A34" i="1"/>
  <c r="O33" i="1"/>
  <c r="P33" i="1" s="1"/>
  <c r="V33" i="1" s="1"/>
  <c r="N33" i="1"/>
  <c r="F33" i="1"/>
  <c r="E33" i="1"/>
  <c r="C33" i="1"/>
  <c r="B33" i="1"/>
  <c r="A33" i="1"/>
  <c r="O32" i="1"/>
  <c r="N32" i="1"/>
  <c r="F32" i="1"/>
  <c r="E32" i="1"/>
  <c r="C32" i="1"/>
  <c r="B32" i="1"/>
  <c r="A32" i="1"/>
  <c r="O31" i="1"/>
  <c r="N31" i="1"/>
  <c r="F31" i="1"/>
  <c r="E31" i="1"/>
  <c r="C31" i="1"/>
  <c r="B31" i="1"/>
  <c r="A31" i="1"/>
  <c r="O30" i="1"/>
  <c r="N30" i="1"/>
  <c r="F30" i="1"/>
  <c r="E30" i="1"/>
  <c r="C30" i="1"/>
  <c r="B30" i="1"/>
  <c r="A30" i="1"/>
  <c r="O29" i="1"/>
  <c r="N29" i="1"/>
  <c r="F29" i="1"/>
  <c r="E29" i="1"/>
  <c r="C29" i="1"/>
  <c r="B29" i="1"/>
  <c r="A29" i="1"/>
  <c r="O28" i="1"/>
  <c r="P28" i="1" s="1"/>
  <c r="N28" i="1"/>
  <c r="F28" i="1"/>
  <c r="E28" i="1"/>
  <c r="C28" i="1"/>
  <c r="B28" i="1"/>
  <c r="A28" i="1"/>
  <c r="O27" i="1"/>
  <c r="N27" i="1"/>
  <c r="F27" i="1"/>
  <c r="E27" i="1"/>
  <c r="C27" i="1"/>
  <c r="B27" i="1"/>
  <c r="A27" i="1"/>
  <c r="O26" i="1"/>
  <c r="N26" i="1"/>
  <c r="F26" i="1"/>
  <c r="E26" i="1"/>
  <c r="C26" i="1"/>
  <c r="B26" i="1"/>
  <c r="A26" i="1"/>
  <c r="O25" i="1"/>
  <c r="N25" i="1"/>
  <c r="F25" i="1"/>
  <c r="E25" i="1"/>
  <c r="C25" i="1"/>
  <c r="B25" i="1"/>
  <c r="A25" i="1"/>
  <c r="O24" i="1"/>
  <c r="N24" i="1"/>
  <c r="F24" i="1"/>
  <c r="E24" i="1"/>
  <c r="C24" i="1"/>
  <c r="B24" i="1"/>
  <c r="A24" i="1"/>
  <c r="O23" i="1"/>
  <c r="N23" i="1"/>
  <c r="F23" i="1"/>
  <c r="E23" i="1"/>
  <c r="C23" i="1"/>
  <c r="B23" i="1"/>
  <c r="A23" i="1"/>
  <c r="O22" i="1"/>
  <c r="N22" i="1"/>
  <c r="F22" i="1"/>
  <c r="E22" i="1"/>
  <c r="C22" i="1"/>
  <c r="B22" i="1"/>
  <c r="A22" i="1"/>
  <c r="O21" i="1"/>
  <c r="N21" i="1"/>
  <c r="F21" i="1"/>
  <c r="E21" i="1"/>
  <c r="C21" i="1"/>
  <c r="B21" i="1"/>
  <c r="A21" i="1"/>
  <c r="O20" i="1"/>
  <c r="N20" i="1"/>
  <c r="F20" i="1"/>
  <c r="E20" i="1"/>
  <c r="C20" i="1"/>
  <c r="B20" i="1"/>
  <c r="A20" i="1"/>
  <c r="O19" i="1"/>
  <c r="P19" i="1" s="1"/>
  <c r="R19" i="1" s="1"/>
  <c r="S19" i="1" s="1"/>
  <c r="N19" i="1"/>
  <c r="F19" i="1"/>
  <c r="E19" i="1"/>
  <c r="C19" i="1"/>
  <c r="B19" i="1"/>
  <c r="A19" i="1"/>
  <c r="O18" i="1"/>
  <c r="P18" i="1" s="1"/>
  <c r="AE18" i="1" s="1"/>
  <c r="N18" i="1"/>
  <c r="F18" i="1"/>
  <c r="E18" i="1"/>
  <c r="C18" i="1"/>
  <c r="B18" i="1"/>
  <c r="A18" i="1"/>
  <c r="O17" i="1"/>
  <c r="N17" i="1"/>
  <c r="F17" i="1"/>
  <c r="E17" i="1"/>
  <c r="C17" i="1"/>
  <c r="B17" i="1"/>
  <c r="A17" i="1"/>
  <c r="O16" i="1"/>
  <c r="P16" i="1" s="1"/>
  <c r="N16" i="1"/>
  <c r="F16" i="1"/>
  <c r="E16" i="1"/>
  <c r="C16" i="1"/>
  <c r="B16" i="1"/>
  <c r="A16" i="1"/>
  <c r="Q8" i="1"/>
  <c r="M8" i="1"/>
  <c r="U12" i="2" l="1"/>
  <c r="V12" i="2" s="1"/>
  <c r="W21" i="2"/>
  <c r="D25" i="2"/>
  <c r="S25" i="2"/>
  <c r="X39" i="2"/>
  <c r="D74" i="2"/>
  <c r="AG74" i="2"/>
  <c r="D78" i="2"/>
  <c r="S78" i="2"/>
  <c r="X99" i="2"/>
  <c r="E103" i="2"/>
  <c r="X103" i="2"/>
  <c r="E9" i="2"/>
  <c r="U16" i="2"/>
  <c r="V16" i="2" s="1"/>
  <c r="F21" i="2"/>
  <c r="D26" i="2"/>
  <c r="S67" i="2"/>
  <c r="W69" i="2"/>
  <c r="Y69" i="2" s="1"/>
  <c r="W78" i="2"/>
  <c r="D92" i="2"/>
  <c r="W92" i="2"/>
  <c r="Y92" i="2" s="1"/>
  <c r="E97" i="2"/>
  <c r="AB20" i="2"/>
  <c r="X67" i="2"/>
  <c r="AG78" i="2"/>
  <c r="X92" i="2"/>
  <c r="F72" i="2"/>
  <c r="Z92" i="2"/>
  <c r="AA92" i="2" s="1"/>
  <c r="E18" i="2"/>
  <c r="AC21" i="2"/>
  <c r="S36" i="2"/>
  <c r="D20" i="2"/>
  <c r="AB9" i="2"/>
  <c r="D11" i="2"/>
  <c r="S11" i="2"/>
  <c r="Y16" i="2"/>
  <c r="AC18" i="2"/>
  <c r="D21" i="2"/>
  <c r="S21" i="2"/>
  <c r="AB38" i="2"/>
  <c r="W39" i="2"/>
  <c r="AF91" i="2"/>
  <c r="S99" i="2"/>
  <c r="U103" i="2"/>
  <c r="V103" i="2" s="1"/>
  <c r="Y60" i="1"/>
  <c r="Z60" i="1" s="1"/>
  <c r="V60" i="1"/>
  <c r="AF68" i="1"/>
  <c r="D68" i="1"/>
  <c r="W68" i="1"/>
  <c r="R38" i="1"/>
  <c r="AC38" i="1"/>
  <c r="AD38" i="1" s="1"/>
  <c r="AE38" i="1"/>
  <c r="E15" i="2"/>
  <c r="D16" i="2"/>
  <c r="S16" i="2"/>
  <c r="AC17" i="2"/>
  <c r="U21" i="2"/>
  <c r="V21" i="2" s="1"/>
  <c r="U36" i="2"/>
  <c r="V36" i="2" s="1"/>
  <c r="U44" i="2"/>
  <c r="V44" i="2" s="1"/>
  <c r="X48" i="2"/>
  <c r="F57" i="2"/>
  <c r="D58" i="2"/>
  <c r="S58" i="2"/>
  <c r="T58" i="2" s="1"/>
  <c r="D63" i="2"/>
  <c r="U67" i="2"/>
  <c r="V67" i="2" s="1"/>
  <c r="F80" i="2"/>
  <c r="D81" i="2"/>
  <c r="U81" i="2"/>
  <c r="V81" i="2" s="1"/>
  <c r="F87" i="2"/>
  <c r="S87" i="2"/>
  <c r="U99" i="2"/>
  <c r="V99" i="2" s="1"/>
  <c r="E25" i="2"/>
  <c r="D27" i="2"/>
  <c r="S27" i="2"/>
  <c r="T27" i="2" s="1"/>
  <c r="W30" i="2"/>
  <c r="AG31" i="2"/>
  <c r="W38" i="2"/>
  <c r="Y38" i="2" s="1"/>
  <c r="AF50" i="2"/>
  <c r="F55" i="2"/>
  <c r="Z55" i="2"/>
  <c r="AA55" i="2" s="1"/>
  <c r="AB58" i="2"/>
  <c r="AC58" i="2" s="1"/>
  <c r="F65" i="2"/>
  <c r="S65" i="2"/>
  <c r="B72" i="2"/>
  <c r="F90" i="2"/>
  <c r="B9" i="2"/>
  <c r="S9" i="2"/>
  <c r="T9" i="2" s="1"/>
  <c r="D13" i="2"/>
  <c r="S13" i="2"/>
  <c r="B32" i="2"/>
  <c r="F56" i="2"/>
  <c r="D60" i="2"/>
  <c r="W60" i="2"/>
  <c r="Y60" i="2" s="1"/>
  <c r="U65" i="2"/>
  <c r="V65" i="2" s="1"/>
  <c r="D73" i="2"/>
  <c r="U73" i="2"/>
  <c r="V73" i="2" s="1"/>
  <c r="F105" i="2"/>
  <c r="S105" i="2"/>
  <c r="T105" i="2" s="1"/>
  <c r="T67" i="1"/>
  <c r="U67" i="1" s="1"/>
  <c r="Z9" i="2"/>
  <c r="AA9" i="2" s="1"/>
  <c r="Z13" i="2"/>
  <c r="AA13" i="2" s="1"/>
  <c r="F30" i="2"/>
  <c r="E59" i="2"/>
  <c r="X60" i="2"/>
  <c r="W65" i="2"/>
  <c r="F70" i="2"/>
  <c r="W73" i="2"/>
  <c r="Y73" i="2" s="1"/>
  <c r="E105" i="2"/>
  <c r="AA67" i="1"/>
  <c r="AC13" i="2"/>
  <c r="X73" i="2"/>
  <c r="F77" i="2"/>
  <c r="AC107" i="1"/>
  <c r="AD107" i="1" s="1"/>
  <c r="Z14" i="2"/>
  <c r="AA14" i="2" s="1"/>
  <c r="E39" i="2"/>
  <c r="AC43" i="2"/>
  <c r="AF65" i="2"/>
  <c r="U77" i="2"/>
  <c r="V77" i="2" s="1"/>
  <c r="F99" i="2"/>
  <c r="T99" i="2"/>
  <c r="F107" i="2"/>
  <c r="AC39" i="1"/>
  <c r="AD39" i="1" s="1"/>
  <c r="AE39" i="1"/>
  <c r="Y39" i="1"/>
  <c r="Z39" i="1" s="1"/>
  <c r="R39" i="1"/>
  <c r="S39" i="1" s="1"/>
  <c r="M28" i="8"/>
  <c r="B28" i="8"/>
  <c r="P28" i="8"/>
  <c r="O28" i="8"/>
  <c r="N28" i="8"/>
  <c r="L28" i="8"/>
  <c r="G28" i="8"/>
  <c r="P42" i="1"/>
  <c r="AC18" i="1"/>
  <c r="AD18" i="1" s="1"/>
  <c r="T19" i="1"/>
  <c r="U19" i="1" s="1"/>
  <c r="AC19" i="1"/>
  <c r="AD19" i="1" s="1"/>
  <c r="V19" i="1"/>
  <c r="X19" i="1" s="1"/>
  <c r="P27" i="1"/>
  <c r="N13" i="8"/>
  <c r="P13" i="8"/>
  <c r="O13" i="8"/>
  <c r="M13" i="8"/>
  <c r="B13" i="8"/>
  <c r="L13" i="8"/>
  <c r="G13" i="8"/>
  <c r="R28" i="1"/>
  <c r="S28" i="1" s="1"/>
  <c r="AF28" i="1"/>
  <c r="W28" i="1"/>
  <c r="V28" i="1"/>
  <c r="X28" i="1" s="1"/>
  <c r="X33" i="1"/>
  <c r="N75" i="8"/>
  <c r="G75" i="8"/>
  <c r="P75" i="8"/>
  <c r="O75" i="8"/>
  <c r="M75" i="8"/>
  <c r="B75" i="8"/>
  <c r="L75" i="8"/>
  <c r="P89" i="1"/>
  <c r="AA101" i="1"/>
  <c r="AB101" i="1" s="1"/>
  <c r="AE101" i="1"/>
  <c r="W101" i="1"/>
  <c r="F10" i="2"/>
  <c r="B10" i="2"/>
  <c r="N11" i="8"/>
  <c r="G11" i="8"/>
  <c r="M11" i="8"/>
  <c r="B11" i="8"/>
  <c r="L11" i="8"/>
  <c r="P11" i="8"/>
  <c r="O11" i="8"/>
  <c r="P46" i="1"/>
  <c r="M32" i="8"/>
  <c r="B32" i="8"/>
  <c r="P32" i="8"/>
  <c r="O32" i="8"/>
  <c r="N32" i="8"/>
  <c r="L32" i="8"/>
  <c r="G32" i="8"/>
  <c r="Y65" i="1"/>
  <c r="Z65" i="1" s="1"/>
  <c r="T65" i="1"/>
  <c r="U65" i="1" s="1"/>
  <c r="R65" i="1"/>
  <c r="AC65" i="1"/>
  <c r="AD65" i="1" s="1"/>
  <c r="AA65" i="1"/>
  <c r="W65" i="1"/>
  <c r="V65" i="1"/>
  <c r="D65" i="1"/>
  <c r="M52" i="8"/>
  <c r="B52" i="8"/>
  <c r="N52" i="8"/>
  <c r="L52" i="8"/>
  <c r="G52" i="8"/>
  <c r="P52" i="8"/>
  <c r="O52" i="8"/>
  <c r="P66" i="1"/>
  <c r="P77" i="1"/>
  <c r="N63" i="8"/>
  <c r="G63" i="8"/>
  <c r="P63" i="8"/>
  <c r="O63" i="8"/>
  <c r="M63" i="8"/>
  <c r="B63" i="8"/>
  <c r="L63" i="8"/>
  <c r="N7" i="8"/>
  <c r="O7" i="8"/>
  <c r="G7" i="8"/>
  <c r="P7" i="8"/>
  <c r="B7" i="8"/>
  <c r="M7" i="8"/>
  <c r="L7" i="8"/>
  <c r="P25" i="1"/>
  <c r="M22" i="8"/>
  <c r="B22" i="8"/>
  <c r="G22" i="8"/>
  <c r="O22" i="8"/>
  <c r="N22" i="8"/>
  <c r="L22" i="8"/>
  <c r="P22" i="8"/>
  <c r="P75" i="1"/>
  <c r="N61" i="8"/>
  <c r="O61" i="8"/>
  <c r="M61" i="8"/>
  <c r="B61" i="8"/>
  <c r="L61" i="8"/>
  <c r="G61" i="8"/>
  <c r="P61" i="8"/>
  <c r="P24" i="1"/>
  <c r="L10" i="8"/>
  <c r="P10" i="8"/>
  <c r="G10" i="8"/>
  <c r="N10" i="8"/>
  <c r="M10" i="8"/>
  <c r="B10" i="8"/>
  <c r="O10" i="8"/>
  <c r="N21" i="8"/>
  <c r="G21" i="8"/>
  <c r="P21" i="8"/>
  <c r="O21" i="8"/>
  <c r="M21" i="8"/>
  <c r="B21" i="8"/>
  <c r="L21" i="8"/>
  <c r="P35" i="1"/>
  <c r="V35" i="1" s="1"/>
  <c r="X35" i="1" s="1"/>
  <c r="P36" i="1"/>
  <c r="P73" i="1"/>
  <c r="N59" i="8"/>
  <c r="G59" i="8"/>
  <c r="P59" i="8"/>
  <c r="O59" i="8"/>
  <c r="M59" i="8"/>
  <c r="B59" i="8"/>
  <c r="L59" i="8"/>
  <c r="P21" i="1"/>
  <c r="P2" i="8"/>
  <c r="G2" i="8"/>
  <c r="M2" i="8"/>
  <c r="B2" i="8"/>
  <c r="L2" i="8"/>
  <c r="O2" i="8"/>
  <c r="N2" i="8"/>
  <c r="M42" i="8"/>
  <c r="B42" i="8"/>
  <c r="O42" i="8"/>
  <c r="N42" i="8"/>
  <c r="L42" i="8"/>
  <c r="G42" i="8"/>
  <c r="P42" i="8"/>
  <c r="P56" i="1"/>
  <c r="P71" i="1"/>
  <c r="N57" i="8"/>
  <c r="G57" i="8"/>
  <c r="P57" i="8"/>
  <c r="O57" i="8"/>
  <c r="M57" i="8"/>
  <c r="B57" i="8"/>
  <c r="L57" i="8"/>
  <c r="N79" i="8"/>
  <c r="G79" i="8"/>
  <c r="P79" i="8"/>
  <c r="O79" i="8"/>
  <c r="M79" i="8"/>
  <c r="B79" i="8"/>
  <c r="L79" i="8"/>
  <c r="P93" i="1"/>
  <c r="T16" i="1"/>
  <c r="U16" i="1" s="1"/>
  <c r="AC16" i="1"/>
  <c r="AD16" i="1" s="1"/>
  <c r="V16" i="1"/>
  <c r="X16" i="1" s="1"/>
  <c r="N25" i="8"/>
  <c r="G25" i="8"/>
  <c r="O25" i="8"/>
  <c r="M25" i="8"/>
  <c r="B25" i="8"/>
  <c r="L25" i="8"/>
  <c r="P25" i="8"/>
  <c r="N45" i="8"/>
  <c r="O45" i="8"/>
  <c r="M45" i="8"/>
  <c r="B45" i="8"/>
  <c r="L45" i="8"/>
  <c r="G45" i="8"/>
  <c r="P45" i="8"/>
  <c r="P59" i="1"/>
  <c r="R18" i="1"/>
  <c r="S18" i="1" s="1"/>
  <c r="M18" i="8"/>
  <c r="B18" i="8"/>
  <c r="G18" i="8"/>
  <c r="P18" i="8"/>
  <c r="O18" i="8"/>
  <c r="N18" i="8"/>
  <c r="L18" i="8"/>
  <c r="P32" i="1"/>
  <c r="V18" i="1"/>
  <c r="X18" i="1" s="1"/>
  <c r="N5" i="8"/>
  <c r="M5" i="8"/>
  <c r="B5" i="8"/>
  <c r="P5" i="8"/>
  <c r="O5" i="8"/>
  <c r="G5" i="8"/>
  <c r="L5" i="8"/>
  <c r="N14" i="8"/>
  <c r="L14" i="8"/>
  <c r="P14" i="8"/>
  <c r="G14" i="8"/>
  <c r="O14" i="8"/>
  <c r="B14" i="8"/>
  <c r="M14" i="8"/>
  <c r="Y33" i="1"/>
  <c r="Z33" i="1" s="1"/>
  <c r="AC33" i="1"/>
  <c r="AD33" i="1" s="1"/>
  <c r="W33" i="1"/>
  <c r="P90" i="1"/>
  <c r="M76" i="8"/>
  <c r="B76" i="8"/>
  <c r="G76" i="8"/>
  <c r="P76" i="8"/>
  <c r="O76" i="8"/>
  <c r="N76" i="8"/>
  <c r="L76" i="8"/>
  <c r="P102" i="1"/>
  <c r="M88" i="8"/>
  <c r="B88" i="8"/>
  <c r="G88" i="8"/>
  <c r="P88" i="8"/>
  <c r="O88" i="8"/>
  <c r="N88" i="8"/>
  <c r="L88" i="8"/>
  <c r="AC105" i="1"/>
  <c r="AD105" i="1" s="1"/>
  <c r="Y105" i="1"/>
  <c r="Z105" i="1" s="1"/>
  <c r="AE68" i="1"/>
  <c r="P69" i="1"/>
  <c r="N55" i="8"/>
  <c r="M55" i="8"/>
  <c r="B55" i="8"/>
  <c r="L55" i="8"/>
  <c r="G55" i="8"/>
  <c r="P55" i="8"/>
  <c r="O55" i="8"/>
  <c r="P70" i="1"/>
  <c r="M56" i="8"/>
  <c r="B56" i="8"/>
  <c r="G56" i="8"/>
  <c r="P56" i="8"/>
  <c r="O56" i="8"/>
  <c r="N56" i="8"/>
  <c r="L56" i="8"/>
  <c r="N81" i="8"/>
  <c r="L81" i="8"/>
  <c r="G81" i="8"/>
  <c r="P81" i="8"/>
  <c r="O81" i="8"/>
  <c r="M81" i="8"/>
  <c r="B81" i="8"/>
  <c r="P95" i="1"/>
  <c r="T26" i="2"/>
  <c r="Y34" i="2"/>
  <c r="W40" i="2"/>
  <c r="Y55" i="2"/>
  <c r="Y57" i="2"/>
  <c r="T87" i="2"/>
  <c r="X102" i="2"/>
  <c r="M54" i="8"/>
  <c r="B54" i="8"/>
  <c r="G54" i="8"/>
  <c r="P54" i="8"/>
  <c r="O54" i="8"/>
  <c r="N54" i="8"/>
  <c r="L54" i="8"/>
  <c r="P78" i="1"/>
  <c r="M64" i="8"/>
  <c r="B64" i="8"/>
  <c r="P64" i="8"/>
  <c r="O64" i="8"/>
  <c r="N64" i="8"/>
  <c r="L64" i="8"/>
  <c r="G64" i="8"/>
  <c r="P83" i="1"/>
  <c r="N69" i="8"/>
  <c r="G69" i="8"/>
  <c r="P69" i="8"/>
  <c r="O69" i="8"/>
  <c r="M69" i="8"/>
  <c r="B69" i="8"/>
  <c r="L69" i="8"/>
  <c r="X10" i="2"/>
  <c r="AB10" i="2"/>
  <c r="AB22" i="2"/>
  <c r="AC22" i="2" s="1"/>
  <c r="W22" i="2"/>
  <c r="E37" i="2"/>
  <c r="Z56" i="2"/>
  <c r="AA56" i="2" s="1"/>
  <c r="X56" i="2"/>
  <c r="F68" i="2"/>
  <c r="B70" i="2"/>
  <c r="Z71" i="2"/>
  <c r="AA71" i="2" s="1"/>
  <c r="AF71" i="2"/>
  <c r="S71" i="2"/>
  <c r="D71" i="2"/>
  <c r="AG79" i="2"/>
  <c r="U79" i="2"/>
  <c r="V79" i="2" s="1"/>
  <c r="T84" i="2"/>
  <c r="F102" i="2"/>
  <c r="Z102" i="2"/>
  <c r="AA102" i="2" s="1"/>
  <c r="AC9" i="2"/>
  <c r="W28" i="2"/>
  <c r="Y28" i="2" s="1"/>
  <c r="S35" i="2"/>
  <c r="T35" i="2" s="1"/>
  <c r="D50" i="2"/>
  <c r="S50" i="2"/>
  <c r="T50" i="2" s="1"/>
  <c r="Z61" i="2"/>
  <c r="AA61" i="2" s="1"/>
  <c r="AB61" i="2"/>
  <c r="AC61" i="2" s="1"/>
  <c r="S61" i="2"/>
  <c r="T61" i="2" s="1"/>
  <c r="D61" i="2"/>
  <c r="U64" i="2"/>
  <c r="V64" i="2" s="1"/>
  <c r="D64" i="2"/>
  <c r="D66" i="2"/>
  <c r="D88" i="2"/>
  <c r="U88" i="2"/>
  <c r="V88" i="2" s="1"/>
  <c r="Z97" i="2"/>
  <c r="AA97" i="2" s="1"/>
  <c r="S97" i="2"/>
  <c r="T97" i="2" s="1"/>
  <c r="D97" i="2"/>
  <c r="AF97" i="2"/>
  <c r="AG104" i="2"/>
  <c r="W104" i="2"/>
  <c r="Y104" i="2" s="1"/>
  <c r="D104" i="2"/>
  <c r="P47" i="1"/>
  <c r="V47" i="1" s="1"/>
  <c r="X47" i="1" s="1"/>
  <c r="N33" i="8"/>
  <c r="L33" i="8"/>
  <c r="G33" i="8"/>
  <c r="P33" i="8"/>
  <c r="O33" i="8"/>
  <c r="M33" i="8"/>
  <c r="B33" i="8"/>
  <c r="P48" i="1"/>
  <c r="M34" i="8"/>
  <c r="B34" i="8"/>
  <c r="G34" i="8"/>
  <c r="P34" i="8"/>
  <c r="O34" i="8"/>
  <c r="N34" i="8"/>
  <c r="L34" i="8"/>
  <c r="P54" i="1"/>
  <c r="M40" i="8"/>
  <c r="B40" i="8"/>
  <c r="G40" i="8"/>
  <c r="P40" i="8"/>
  <c r="O40" i="8"/>
  <c r="N40" i="8"/>
  <c r="L40" i="8"/>
  <c r="AC60" i="1"/>
  <c r="AD60" i="1" s="1"/>
  <c r="N3" i="8"/>
  <c r="L3" i="8"/>
  <c r="G3" i="8"/>
  <c r="M3" i="8"/>
  <c r="B3" i="8"/>
  <c r="P3" i="8"/>
  <c r="O3" i="8"/>
  <c r="O6" i="8"/>
  <c r="N6" i="8"/>
  <c r="L6" i="8"/>
  <c r="G6" i="8"/>
  <c r="P6" i="8"/>
  <c r="B6" i="8"/>
  <c r="M6" i="8"/>
  <c r="P23" i="1"/>
  <c r="N9" i="8"/>
  <c r="P9" i="8"/>
  <c r="L9" i="8"/>
  <c r="G9" i="8"/>
  <c r="B9" i="8"/>
  <c r="O9" i="8"/>
  <c r="M9" i="8"/>
  <c r="P26" i="1"/>
  <c r="M12" i="8"/>
  <c r="B12" i="8"/>
  <c r="O12" i="8"/>
  <c r="N12" i="8"/>
  <c r="P12" i="8"/>
  <c r="L12" i="8"/>
  <c r="G12" i="8"/>
  <c r="N17" i="8"/>
  <c r="L17" i="8"/>
  <c r="G17" i="8"/>
  <c r="P17" i="8"/>
  <c r="O17" i="8"/>
  <c r="M17" i="8"/>
  <c r="B17" i="8"/>
  <c r="M20" i="8"/>
  <c r="B20" i="8"/>
  <c r="N20" i="8"/>
  <c r="G20" i="8"/>
  <c r="P20" i="8"/>
  <c r="O20" i="8"/>
  <c r="L20" i="8"/>
  <c r="N23" i="8"/>
  <c r="M23" i="8"/>
  <c r="B23" i="8"/>
  <c r="G23" i="8"/>
  <c r="P23" i="8"/>
  <c r="O23" i="8"/>
  <c r="L23" i="8"/>
  <c r="P45" i="1"/>
  <c r="N31" i="8"/>
  <c r="G31" i="8"/>
  <c r="P31" i="8"/>
  <c r="O31" i="8"/>
  <c r="M31" i="8"/>
  <c r="B31" i="8"/>
  <c r="L31" i="8"/>
  <c r="N43" i="8"/>
  <c r="G43" i="8"/>
  <c r="P43" i="8"/>
  <c r="O43" i="8"/>
  <c r="M43" i="8"/>
  <c r="B43" i="8"/>
  <c r="L43" i="8"/>
  <c r="R60" i="1"/>
  <c r="S60" i="1" s="1"/>
  <c r="AE60" i="1"/>
  <c r="N47" i="8"/>
  <c r="G47" i="8"/>
  <c r="P47" i="8"/>
  <c r="O47" i="8"/>
  <c r="M47" i="8"/>
  <c r="B47" i="8"/>
  <c r="L47" i="8"/>
  <c r="P17" i="1"/>
  <c r="P20" i="1"/>
  <c r="P22" i="1"/>
  <c r="P8" i="8"/>
  <c r="G8" i="8"/>
  <c r="O8" i="8"/>
  <c r="M8" i="8"/>
  <c r="B8" i="8"/>
  <c r="L8" i="8"/>
  <c r="N8" i="8"/>
  <c r="N15" i="8"/>
  <c r="G15" i="8"/>
  <c r="P15" i="8"/>
  <c r="O15" i="8"/>
  <c r="L15" i="8"/>
  <c r="B15" i="8"/>
  <c r="M15" i="8"/>
  <c r="P30" i="1"/>
  <c r="M16" i="8"/>
  <c r="P16" i="8"/>
  <c r="N16" i="8"/>
  <c r="B16" i="8"/>
  <c r="L16" i="8"/>
  <c r="G16" i="8"/>
  <c r="O16" i="8"/>
  <c r="P31" i="1"/>
  <c r="P34" i="1"/>
  <c r="P37" i="1"/>
  <c r="M26" i="8"/>
  <c r="B26" i="8"/>
  <c r="O26" i="8"/>
  <c r="L26" i="8"/>
  <c r="G26" i="8"/>
  <c r="P26" i="8"/>
  <c r="N26" i="8"/>
  <c r="N27" i="8"/>
  <c r="G27" i="8"/>
  <c r="P27" i="8"/>
  <c r="O27" i="8"/>
  <c r="M27" i="8"/>
  <c r="B27" i="8"/>
  <c r="L27" i="8"/>
  <c r="N29" i="8"/>
  <c r="O29" i="8"/>
  <c r="M29" i="8"/>
  <c r="B29" i="8"/>
  <c r="L29" i="8"/>
  <c r="G29" i="8"/>
  <c r="P29" i="8"/>
  <c r="P49" i="1"/>
  <c r="V49" i="1" s="1"/>
  <c r="N35" i="8"/>
  <c r="P35" i="8"/>
  <c r="O35" i="8"/>
  <c r="M35" i="8"/>
  <c r="B35" i="8"/>
  <c r="L35" i="8"/>
  <c r="G35" i="8"/>
  <c r="P57" i="1"/>
  <c r="M44" i="8"/>
  <c r="B44" i="8"/>
  <c r="G44" i="8"/>
  <c r="P44" i="8"/>
  <c r="O44" i="8"/>
  <c r="N44" i="8"/>
  <c r="L44" i="8"/>
  <c r="P61" i="1"/>
  <c r="M48" i="8"/>
  <c r="B48" i="8"/>
  <c r="P48" i="8"/>
  <c r="O48" i="8"/>
  <c r="N48" i="8"/>
  <c r="L48" i="8"/>
  <c r="G48" i="8"/>
  <c r="Y68" i="1"/>
  <c r="Z68" i="1" s="1"/>
  <c r="T68" i="1"/>
  <c r="U68" i="1" s="1"/>
  <c r="P72" i="1"/>
  <c r="M58" i="8"/>
  <c r="B58" i="8"/>
  <c r="O58" i="8"/>
  <c r="N58" i="8"/>
  <c r="L58" i="8"/>
  <c r="G58" i="8"/>
  <c r="P58" i="8"/>
  <c r="P74" i="1"/>
  <c r="M60" i="8"/>
  <c r="B60" i="8"/>
  <c r="G60" i="8"/>
  <c r="P60" i="8"/>
  <c r="O60" i="8"/>
  <c r="N60" i="8"/>
  <c r="L60" i="8"/>
  <c r="P76" i="1"/>
  <c r="M62" i="8"/>
  <c r="B62" i="8"/>
  <c r="L62" i="8"/>
  <c r="G62" i="8"/>
  <c r="P62" i="8"/>
  <c r="O62" i="8"/>
  <c r="N62" i="8"/>
  <c r="M74" i="8"/>
  <c r="B74" i="8"/>
  <c r="O74" i="8"/>
  <c r="N74" i="8"/>
  <c r="L74" i="8"/>
  <c r="G74" i="8"/>
  <c r="P74" i="8"/>
  <c r="N4" i="8"/>
  <c r="M4" i="8"/>
  <c r="B4" i="8"/>
  <c r="G4" i="8"/>
  <c r="P4" i="8"/>
  <c r="O4" i="8"/>
  <c r="L4" i="8"/>
  <c r="P29" i="1"/>
  <c r="W29" i="1" s="1"/>
  <c r="M24" i="8"/>
  <c r="B24" i="8"/>
  <c r="G24" i="8"/>
  <c r="P24" i="8"/>
  <c r="O24" i="8"/>
  <c r="N24" i="8"/>
  <c r="L24" i="8"/>
  <c r="P40" i="1"/>
  <c r="AC40" i="1" s="1"/>
  <c r="AD40" i="1" s="1"/>
  <c r="P41" i="1"/>
  <c r="P43" i="1"/>
  <c r="P50" i="1"/>
  <c r="M36" i="8"/>
  <c r="B36" i="8"/>
  <c r="N36" i="8"/>
  <c r="L36" i="8"/>
  <c r="G36" i="8"/>
  <c r="P36" i="8"/>
  <c r="O36" i="8"/>
  <c r="P58" i="1"/>
  <c r="D60" i="1"/>
  <c r="T60" i="1"/>
  <c r="U60" i="1" s="1"/>
  <c r="P62" i="1"/>
  <c r="N49" i="8"/>
  <c r="L49" i="8"/>
  <c r="G49" i="8"/>
  <c r="P49" i="8"/>
  <c r="O49" i="8"/>
  <c r="M49" i="8"/>
  <c r="B49" i="8"/>
  <c r="M50" i="8"/>
  <c r="B50" i="8"/>
  <c r="G50" i="8"/>
  <c r="P50" i="8"/>
  <c r="O50" i="8"/>
  <c r="N50" i="8"/>
  <c r="L50" i="8"/>
  <c r="S65" i="1"/>
  <c r="N53" i="8"/>
  <c r="G53" i="8"/>
  <c r="P53" i="8"/>
  <c r="O53" i="8"/>
  <c r="M53" i="8"/>
  <c r="B53" i="8"/>
  <c r="L53" i="8"/>
  <c r="R68" i="1"/>
  <c r="P79" i="1"/>
  <c r="N65" i="8"/>
  <c r="L65" i="8"/>
  <c r="G65" i="8"/>
  <c r="P65" i="8"/>
  <c r="O65" i="8"/>
  <c r="M65" i="8"/>
  <c r="B65" i="8"/>
  <c r="P85" i="1"/>
  <c r="N71" i="8"/>
  <c r="M71" i="8"/>
  <c r="B71" i="8"/>
  <c r="L71" i="8"/>
  <c r="G71" i="8"/>
  <c r="P71" i="8"/>
  <c r="O71" i="8"/>
  <c r="P86" i="1"/>
  <c r="M72" i="8"/>
  <c r="B72" i="8"/>
  <c r="G72" i="8"/>
  <c r="P72" i="8"/>
  <c r="O72" i="8"/>
  <c r="N72" i="8"/>
  <c r="L72" i="8"/>
  <c r="P87" i="1"/>
  <c r="N73" i="8"/>
  <c r="G73" i="8"/>
  <c r="P73" i="8"/>
  <c r="O73" i="8"/>
  <c r="M73" i="8"/>
  <c r="B73" i="8"/>
  <c r="L73" i="8"/>
  <c r="P88" i="1"/>
  <c r="T13" i="2"/>
  <c r="Z16" i="2"/>
  <c r="AA16" i="2" s="1"/>
  <c r="AG20" i="2"/>
  <c r="U20" i="2"/>
  <c r="V20" i="2" s="1"/>
  <c r="U22" i="2"/>
  <c r="V22" i="2" s="1"/>
  <c r="AB23" i="2"/>
  <c r="AC23" i="2" s="1"/>
  <c r="S23" i="2"/>
  <c r="T23" i="2" s="1"/>
  <c r="AG32" i="2"/>
  <c r="S32" i="2"/>
  <c r="T32" i="2" s="1"/>
  <c r="D32" i="2"/>
  <c r="AF35" i="2"/>
  <c r="Y39" i="2"/>
  <c r="U50" i="2"/>
  <c r="V50" i="2" s="1"/>
  <c r="S56" i="2"/>
  <c r="T56" i="2" s="1"/>
  <c r="B60" i="2"/>
  <c r="F60" i="2"/>
  <c r="F67" i="2"/>
  <c r="T67" i="2"/>
  <c r="D70" i="2"/>
  <c r="U71" i="2"/>
  <c r="V71" i="2" s="1"/>
  <c r="D79" i="2"/>
  <c r="S79" i="2"/>
  <c r="AG81" i="2"/>
  <c r="AF84" i="2"/>
  <c r="S85" i="2"/>
  <c r="T85" i="2" s="1"/>
  <c r="W88" i="2"/>
  <c r="D90" i="2"/>
  <c r="AG90" i="2"/>
  <c r="Z101" i="2"/>
  <c r="AA101" i="2" s="1"/>
  <c r="AF101" i="2"/>
  <c r="S101" i="2"/>
  <c r="T101" i="2" s="1"/>
  <c r="D101" i="2"/>
  <c r="AG108" i="2"/>
  <c r="W108" i="2"/>
  <c r="P55" i="1"/>
  <c r="AC55" i="1" s="1"/>
  <c r="AD55" i="1" s="1"/>
  <c r="N41" i="8"/>
  <c r="G41" i="8"/>
  <c r="P41" i="8"/>
  <c r="O41" i="8"/>
  <c r="M41" i="8"/>
  <c r="B41" i="8"/>
  <c r="L41" i="8"/>
  <c r="P63" i="1"/>
  <c r="P64" i="1"/>
  <c r="N51" i="8"/>
  <c r="P51" i="8"/>
  <c r="O51" i="8"/>
  <c r="M51" i="8"/>
  <c r="B51" i="8"/>
  <c r="L51" i="8"/>
  <c r="G51" i="8"/>
  <c r="Y67" i="1"/>
  <c r="Z67" i="1" s="1"/>
  <c r="R67" i="1"/>
  <c r="S67" i="1" s="1"/>
  <c r="V68" i="1"/>
  <c r="X68" i="1" s="1"/>
  <c r="P91" i="1"/>
  <c r="N77" i="8"/>
  <c r="O77" i="8"/>
  <c r="M77" i="8"/>
  <c r="B77" i="8"/>
  <c r="L77" i="8"/>
  <c r="G77" i="8"/>
  <c r="P77" i="8"/>
  <c r="P100" i="1"/>
  <c r="M86" i="8"/>
  <c r="B86" i="8"/>
  <c r="G86" i="8"/>
  <c r="P86" i="8"/>
  <c r="O86" i="8"/>
  <c r="N86" i="8"/>
  <c r="L86" i="8"/>
  <c r="P103" i="1"/>
  <c r="N89" i="8"/>
  <c r="G89" i="8"/>
  <c r="P89" i="8"/>
  <c r="O89" i="8"/>
  <c r="M89" i="8"/>
  <c r="B89" i="8"/>
  <c r="L89" i="8"/>
  <c r="P104" i="1"/>
  <c r="M90" i="8"/>
  <c r="B90" i="8"/>
  <c r="O90" i="8"/>
  <c r="N90" i="8"/>
  <c r="L90" i="8"/>
  <c r="G90" i="8"/>
  <c r="P90" i="8"/>
  <c r="T11" i="2"/>
  <c r="AB16" i="2"/>
  <c r="AC16" i="2" s="1"/>
  <c r="Z19" i="2"/>
  <c r="AA19" i="2" s="1"/>
  <c r="T36" i="2"/>
  <c r="D48" i="2"/>
  <c r="S48" i="2"/>
  <c r="T48" i="2" s="1"/>
  <c r="AB50" i="2"/>
  <c r="AC50" i="2" s="1"/>
  <c r="AB53" i="2"/>
  <c r="AC53" i="2" s="1"/>
  <c r="Z53" i="2"/>
  <c r="AA53" i="2" s="1"/>
  <c r="U56" i="2"/>
  <c r="V56" i="2" s="1"/>
  <c r="U61" i="2"/>
  <c r="V61" i="2" s="1"/>
  <c r="E64" i="2"/>
  <c r="Z69" i="2"/>
  <c r="AA69" i="2" s="1"/>
  <c r="X69" i="2"/>
  <c r="X71" i="2"/>
  <c r="F74" i="2"/>
  <c r="B74" i="2"/>
  <c r="F76" i="2"/>
  <c r="X79" i="2"/>
  <c r="E85" i="2"/>
  <c r="U85" i="2"/>
  <c r="V85" i="2" s="1"/>
  <c r="S86" i="2"/>
  <c r="T86" i="2" s="1"/>
  <c r="AB86" i="2"/>
  <c r="AF88" i="2"/>
  <c r="X104" i="2"/>
  <c r="D106" i="2"/>
  <c r="AG40" i="2"/>
  <c r="Z40" i="2"/>
  <c r="AA40" i="2" s="1"/>
  <c r="Z54" i="2"/>
  <c r="AA54" i="2" s="1"/>
  <c r="U54" i="2"/>
  <c r="V54" i="2" s="1"/>
  <c r="AF59" i="2"/>
  <c r="Z59" i="2"/>
  <c r="AA59" i="2" s="1"/>
  <c r="N19" i="8"/>
  <c r="P19" i="8"/>
  <c r="M19" i="8"/>
  <c r="B19" i="8"/>
  <c r="L19" i="8"/>
  <c r="G19" i="8"/>
  <c r="O19" i="8"/>
  <c r="P52" i="1"/>
  <c r="M38" i="8"/>
  <c r="B38" i="8"/>
  <c r="G38" i="8"/>
  <c r="P38" i="8"/>
  <c r="O38" i="8"/>
  <c r="N38" i="8"/>
  <c r="L38" i="8"/>
  <c r="W60" i="1"/>
  <c r="V67" i="1"/>
  <c r="X67" i="1" s="1"/>
  <c r="AA68" i="1"/>
  <c r="P81" i="1"/>
  <c r="N67" i="8"/>
  <c r="P67" i="8"/>
  <c r="O67" i="8"/>
  <c r="M67" i="8"/>
  <c r="B67" i="8"/>
  <c r="L67" i="8"/>
  <c r="G67" i="8"/>
  <c r="P92" i="1"/>
  <c r="M78" i="8"/>
  <c r="B78" i="8"/>
  <c r="L78" i="8"/>
  <c r="G78" i="8"/>
  <c r="P78" i="8"/>
  <c r="O78" i="8"/>
  <c r="N78" i="8"/>
  <c r="N83" i="8"/>
  <c r="P83" i="8"/>
  <c r="O83" i="8"/>
  <c r="M83" i="8"/>
  <c r="B83" i="8"/>
  <c r="L83" i="8"/>
  <c r="G83" i="8"/>
  <c r="P98" i="1"/>
  <c r="M84" i="8"/>
  <c r="B84" i="8"/>
  <c r="N84" i="8"/>
  <c r="L84" i="8"/>
  <c r="G84" i="8"/>
  <c r="P84" i="8"/>
  <c r="O84" i="8"/>
  <c r="P106" i="1"/>
  <c r="V106" i="1" s="1"/>
  <c r="X106" i="1" s="1"/>
  <c r="M92" i="8"/>
  <c r="B92" i="8"/>
  <c r="G92" i="8"/>
  <c r="P92" i="8"/>
  <c r="O92" i="8"/>
  <c r="N92" i="8"/>
  <c r="L92" i="8"/>
  <c r="N93" i="8"/>
  <c r="O93" i="8"/>
  <c r="M93" i="8"/>
  <c r="B93" i="8"/>
  <c r="L93" i="8"/>
  <c r="G93" i="8"/>
  <c r="P93" i="8"/>
  <c r="N95" i="8"/>
  <c r="G95" i="8"/>
  <c r="P95" i="8"/>
  <c r="O95" i="8"/>
  <c r="M95" i="8"/>
  <c r="B95" i="8"/>
  <c r="L95" i="8"/>
  <c r="P111" i="1"/>
  <c r="N97" i="8"/>
  <c r="L97" i="8"/>
  <c r="G97" i="8"/>
  <c r="P97" i="8"/>
  <c r="O97" i="8"/>
  <c r="M97" i="8"/>
  <c r="B97" i="8"/>
  <c r="M101" i="8"/>
  <c r="P101" i="8"/>
  <c r="N101" i="8"/>
  <c r="G101" i="8"/>
  <c r="O101" i="8"/>
  <c r="B101" i="8"/>
  <c r="L101" i="8"/>
  <c r="F11" i="2"/>
  <c r="AG12" i="2"/>
  <c r="AB12" i="2"/>
  <c r="AC12" i="2" s="1"/>
  <c r="X14" i="2"/>
  <c r="AF16" i="2"/>
  <c r="W20" i="2"/>
  <c r="Y20" i="2" s="1"/>
  <c r="T25" i="2"/>
  <c r="AB32" i="2"/>
  <c r="F36" i="2"/>
  <c r="F39" i="2"/>
  <c r="AB48" i="2"/>
  <c r="X49" i="2"/>
  <c r="AF49" i="2"/>
  <c r="D53" i="2"/>
  <c r="W53" i="2"/>
  <c r="B57" i="2"/>
  <c r="AF57" i="2"/>
  <c r="X57" i="2"/>
  <c r="AF61" i="2"/>
  <c r="Z63" i="2"/>
  <c r="AA63" i="2" s="1"/>
  <c r="W63" i="2"/>
  <c r="F64" i="2"/>
  <c r="B68" i="2"/>
  <c r="AF79" i="2"/>
  <c r="D86" i="2"/>
  <c r="U86" i="2"/>
  <c r="V86" i="2" s="1"/>
  <c r="F96" i="2"/>
  <c r="X97" i="2"/>
  <c r="E101" i="2"/>
  <c r="AB101" i="2"/>
  <c r="AC101" i="2" s="1"/>
  <c r="F104" i="2"/>
  <c r="AF104" i="2"/>
  <c r="Z105" i="2"/>
  <c r="AA105" i="2" s="1"/>
  <c r="AB105" i="2"/>
  <c r="D105" i="2"/>
  <c r="AF108" i="2"/>
  <c r="P44" i="1"/>
  <c r="M30" i="8"/>
  <c r="B30" i="8"/>
  <c r="L30" i="8"/>
  <c r="G30" i="8"/>
  <c r="P30" i="8"/>
  <c r="O30" i="8"/>
  <c r="N30" i="8"/>
  <c r="P51" i="1"/>
  <c r="AC51" i="1" s="1"/>
  <c r="AD51" i="1" s="1"/>
  <c r="N37" i="8"/>
  <c r="G37" i="8"/>
  <c r="P37" i="8"/>
  <c r="O37" i="8"/>
  <c r="M37" i="8"/>
  <c r="B37" i="8"/>
  <c r="L37" i="8"/>
  <c r="P53" i="1"/>
  <c r="N39" i="8"/>
  <c r="M39" i="8"/>
  <c r="B39" i="8"/>
  <c r="L39" i="8"/>
  <c r="G39" i="8"/>
  <c r="P39" i="8"/>
  <c r="O39" i="8"/>
  <c r="M46" i="8"/>
  <c r="B46" i="8"/>
  <c r="L46" i="8"/>
  <c r="G46" i="8"/>
  <c r="P46" i="8"/>
  <c r="O46" i="8"/>
  <c r="N46" i="8"/>
  <c r="AA60" i="1"/>
  <c r="AB60" i="1" s="1"/>
  <c r="D67" i="1"/>
  <c r="W67" i="1"/>
  <c r="AC68" i="1"/>
  <c r="AD68" i="1" s="1"/>
  <c r="P82" i="1"/>
  <c r="M68" i="8"/>
  <c r="B68" i="8"/>
  <c r="N68" i="8"/>
  <c r="L68" i="8"/>
  <c r="G68" i="8"/>
  <c r="P68" i="8"/>
  <c r="O68" i="8"/>
  <c r="P96" i="1"/>
  <c r="M82" i="8"/>
  <c r="B82" i="8"/>
  <c r="G82" i="8"/>
  <c r="P82" i="8"/>
  <c r="O82" i="8"/>
  <c r="N82" i="8"/>
  <c r="L82" i="8"/>
  <c r="P108" i="1"/>
  <c r="AA108" i="1" s="1"/>
  <c r="AB108" i="1" s="1"/>
  <c r="M94" i="8"/>
  <c r="B94" i="8"/>
  <c r="L94" i="8"/>
  <c r="G94" i="8"/>
  <c r="P94" i="8"/>
  <c r="O94" i="8"/>
  <c r="N94" i="8"/>
  <c r="AA109" i="1"/>
  <c r="AB109" i="1" s="1"/>
  <c r="W109" i="1"/>
  <c r="N99" i="8"/>
  <c r="P99" i="8"/>
  <c r="O99" i="8"/>
  <c r="M99" i="8"/>
  <c r="B99" i="8"/>
  <c r="L99" i="8"/>
  <c r="G99" i="8"/>
  <c r="P114" i="1"/>
  <c r="M100" i="8"/>
  <c r="B100" i="8"/>
  <c r="N100" i="8"/>
  <c r="L100" i="8"/>
  <c r="G100" i="8"/>
  <c r="P100" i="8"/>
  <c r="O100" i="8"/>
  <c r="B18" i="2"/>
  <c r="B23" i="2"/>
  <c r="F23" i="2"/>
  <c r="AG27" i="2"/>
  <c r="AF27" i="2"/>
  <c r="S40" i="2"/>
  <c r="T40" i="2" s="1"/>
  <c r="B55" i="2"/>
  <c r="X59" i="2"/>
  <c r="U60" i="2"/>
  <c r="V60" i="2" s="1"/>
  <c r="S60" i="2"/>
  <c r="T60" i="2" s="1"/>
  <c r="E73" i="2"/>
  <c r="Z77" i="2"/>
  <c r="AA77" i="2" s="1"/>
  <c r="AF77" i="2"/>
  <c r="T88" i="2"/>
  <c r="AB97" i="2"/>
  <c r="A100" i="2"/>
  <c r="E100" i="2"/>
  <c r="D102" i="2"/>
  <c r="W102" i="2"/>
  <c r="P80" i="1"/>
  <c r="M66" i="8"/>
  <c r="B66" i="8"/>
  <c r="G66" i="8"/>
  <c r="P66" i="8"/>
  <c r="O66" i="8"/>
  <c r="N66" i="8"/>
  <c r="L66" i="8"/>
  <c r="P84" i="1"/>
  <c r="M70" i="8"/>
  <c r="B70" i="8"/>
  <c r="G70" i="8"/>
  <c r="P70" i="8"/>
  <c r="O70" i="8"/>
  <c r="N70" i="8"/>
  <c r="L70" i="8"/>
  <c r="P94" i="1"/>
  <c r="M80" i="8"/>
  <c r="B80" i="8"/>
  <c r="P80" i="8"/>
  <c r="O80" i="8"/>
  <c r="N80" i="8"/>
  <c r="L80" i="8"/>
  <c r="G80" i="8"/>
  <c r="P99" i="1"/>
  <c r="N85" i="8"/>
  <c r="G85" i="8"/>
  <c r="P85" i="8"/>
  <c r="O85" i="8"/>
  <c r="M85" i="8"/>
  <c r="B85" i="8"/>
  <c r="L85" i="8"/>
  <c r="N87" i="8"/>
  <c r="M87" i="8"/>
  <c r="B87" i="8"/>
  <c r="L87" i="8"/>
  <c r="G87" i="8"/>
  <c r="P87" i="8"/>
  <c r="O87" i="8"/>
  <c r="P110" i="1"/>
  <c r="M96" i="8"/>
  <c r="B96" i="8"/>
  <c r="P96" i="8"/>
  <c r="O96" i="8"/>
  <c r="N96" i="8"/>
  <c r="L96" i="8"/>
  <c r="G96" i="8"/>
  <c r="P112" i="1"/>
  <c r="M98" i="8"/>
  <c r="B98" i="8"/>
  <c r="G98" i="8"/>
  <c r="P98" i="8"/>
  <c r="O98" i="8"/>
  <c r="N98" i="8"/>
  <c r="L98" i="8"/>
  <c r="F15" i="2"/>
  <c r="E17" i="2"/>
  <c r="F19" i="2"/>
  <c r="E22" i="2"/>
  <c r="Z38" i="2"/>
  <c r="AA38" i="2" s="1"/>
  <c r="F62" i="2"/>
  <c r="F63" i="2"/>
  <c r="AB65" i="2"/>
  <c r="AC65" i="2" s="1"/>
  <c r="AF67" i="2"/>
  <c r="AF92" i="2"/>
  <c r="AC98" i="2"/>
  <c r="N91" i="8"/>
  <c r="G91" i="8"/>
  <c r="P91" i="8"/>
  <c r="O91" i="8"/>
  <c r="M91" i="8"/>
  <c r="B91" i="8"/>
  <c r="L91" i="8"/>
  <c r="AC11" i="2"/>
  <c r="AC30" i="2"/>
  <c r="E87" i="2"/>
  <c r="M103" i="8"/>
  <c r="B103" i="8"/>
  <c r="G103" i="8"/>
  <c r="P103" i="8"/>
  <c r="O103" i="8"/>
  <c r="N103" i="8"/>
  <c r="L103" i="8"/>
  <c r="AB14" i="2"/>
  <c r="AC20" i="2"/>
  <c r="P118" i="8"/>
  <c r="G118" i="8"/>
  <c r="M118" i="8"/>
  <c r="B118" i="8"/>
  <c r="L118" i="8"/>
  <c r="O118" i="8"/>
  <c r="N118" i="8"/>
  <c r="AD25" i="2"/>
  <c r="AE25" i="2" s="1"/>
  <c r="P126" i="8"/>
  <c r="G126" i="8"/>
  <c r="M126" i="8"/>
  <c r="B126" i="8"/>
  <c r="L126" i="8"/>
  <c r="O126" i="8"/>
  <c r="N126" i="8"/>
  <c r="D10" i="2"/>
  <c r="S10" i="2"/>
  <c r="AF10" i="2"/>
  <c r="AG18" i="2"/>
  <c r="AF18" i="2"/>
  <c r="U18" i="2"/>
  <c r="V18" i="2" s="1"/>
  <c r="F25" i="2"/>
  <c r="AG28" i="2"/>
  <c r="S28" i="2"/>
  <c r="T28" i="2" s="1"/>
  <c r="D28" i="2"/>
  <c r="AB28" i="2"/>
  <c r="AC28" i="2" s="1"/>
  <c r="AD32" i="2"/>
  <c r="AE32" i="2" s="1"/>
  <c r="L125" i="8"/>
  <c r="P125" i="8"/>
  <c r="G125" i="8"/>
  <c r="M125" i="8"/>
  <c r="B125" i="8"/>
  <c r="O125" i="8"/>
  <c r="N125" i="8"/>
  <c r="AC36" i="2"/>
  <c r="AD9" i="2"/>
  <c r="AE9" i="2" s="1"/>
  <c r="M102" i="8"/>
  <c r="B102" i="8"/>
  <c r="L102" i="8"/>
  <c r="G102" i="8"/>
  <c r="P102" i="8"/>
  <c r="O102" i="8"/>
  <c r="N102" i="8"/>
  <c r="B5" i="6"/>
  <c r="U10" i="2"/>
  <c r="V10" i="2" s="1"/>
  <c r="B11" i="2"/>
  <c r="AG11" i="2"/>
  <c r="Z11" i="2"/>
  <c r="AA11" i="2" s="1"/>
  <c r="D12" i="2"/>
  <c r="S12" i="2"/>
  <c r="AF12" i="2"/>
  <c r="D14" i="2"/>
  <c r="S14" i="2"/>
  <c r="AF14" i="2"/>
  <c r="L109" i="8"/>
  <c r="P109" i="8"/>
  <c r="G109" i="8"/>
  <c r="M109" i="8"/>
  <c r="B109" i="8"/>
  <c r="O109" i="8"/>
  <c r="N109" i="8"/>
  <c r="L111" i="8"/>
  <c r="P111" i="8"/>
  <c r="G111" i="8"/>
  <c r="M111" i="8"/>
  <c r="B111" i="8"/>
  <c r="O111" i="8"/>
  <c r="N111" i="8"/>
  <c r="AD20" i="2"/>
  <c r="AE20" i="2" s="1"/>
  <c r="L113" i="8"/>
  <c r="P113" i="8"/>
  <c r="G113" i="8"/>
  <c r="M113" i="8"/>
  <c r="B113" i="8"/>
  <c r="O113" i="8"/>
  <c r="N113" i="8"/>
  <c r="F24" i="2"/>
  <c r="E24" i="2"/>
  <c r="Z26" i="2"/>
  <c r="AA26" i="2" s="1"/>
  <c r="W26" i="2"/>
  <c r="Y26" i="2" s="1"/>
  <c r="AB26" i="2"/>
  <c r="AC26" i="2" s="1"/>
  <c r="AD28" i="2"/>
  <c r="AE28" i="2" s="1"/>
  <c r="L121" i="8"/>
  <c r="P121" i="8"/>
  <c r="G121" i="8"/>
  <c r="M121" i="8"/>
  <c r="B121" i="8"/>
  <c r="O121" i="8"/>
  <c r="N121" i="8"/>
  <c r="B30" i="2"/>
  <c r="U30" i="2"/>
  <c r="V30" i="2" s="1"/>
  <c r="E32" i="2"/>
  <c r="E40" i="2"/>
  <c r="E41" i="2"/>
  <c r="F41" i="2"/>
  <c r="B41" i="2"/>
  <c r="AD43" i="2"/>
  <c r="AE43" i="2" s="1"/>
  <c r="P136" i="8"/>
  <c r="G136" i="8"/>
  <c r="M136" i="8"/>
  <c r="B136" i="8"/>
  <c r="L136" i="8"/>
  <c r="O136" i="8"/>
  <c r="N136" i="8"/>
  <c r="AF44" i="2"/>
  <c r="S45" i="2"/>
  <c r="T45" i="2" s="1"/>
  <c r="W45" i="2"/>
  <c r="Y45" i="2" s="1"/>
  <c r="AG45" i="2"/>
  <c r="F51" i="2"/>
  <c r="E51" i="2"/>
  <c r="B52" i="2"/>
  <c r="F52" i="2"/>
  <c r="AB52" i="2"/>
  <c r="AC52" i="2" s="1"/>
  <c r="B58" i="2"/>
  <c r="F58" i="2"/>
  <c r="AD11" i="2"/>
  <c r="AE11" i="2" s="1"/>
  <c r="M104" i="8"/>
  <c r="B104" i="8"/>
  <c r="G104" i="8"/>
  <c r="P104" i="8"/>
  <c r="O104" i="8"/>
  <c r="N104" i="8"/>
  <c r="L104" i="8"/>
  <c r="AD13" i="2"/>
  <c r="AE13" i="2" s="1"/>
  <c r="P106" i="8"/>
  <c r="M106" i="8"/>
  <c r="B106" i="8"/>
  <c r="L106" i="8"/>
  <c r="N106" i="8"/>
  <c r="G106" i="8"/>
  <c r="O106" i="8"/>
  <c r="AG15" i="2"/>
  <c r="AB15" i="2"/>
  <c r="AC15" i="2" s="1"/>
  <c r="B19" i="2"/>
  <c r="AD26" i="2"/>
  <c r="AE26" i="2" s="1"/>
  <c r="L119" i="8"/>
  <c r="P119" i="8"/>
  <c r="G119" i="8"/>
  <c r="M119" i="8"/>
  <c r="B119" i="8"/>
  <c r="O119" i="8"/>
  <c r="N119" i="8"/>
  <c r="Y30" i="2"/>
  <c r="E33" i="2"/>
  <c r="F33" i="2"/>
  <c r="AG34" i="2"/>
  <c r="AB34" i="2"/>
  <c r="AC34" i="2" s="1"/>
  <c r="U34" i="2"/>
  <c r="V34" i="2" s="1"/>
  <c r="F35" i="2"/>
  <c r="P130" i="8"/>
  <c r="G130" i="8"/>
  <c r="M130" i="8"/>
  <c r="B130" i="8"/>
  <c r="L130" i="8"/>
  <c r="N130" i="8"/>
  <c r="O130" i="8"/>
  <c r="AD37" i="2"/>
  <c r="AE37" i="2" s="1"/>
  <c r="P132" i="8"/>
  <c r="G132" i="8"/>
  <c r="M132" i="8"/>
  <c r="B132" i="8"/>
  <c r="L132" i="8"/>
  <c r="O132" i="8"/>
  <c r="N132" i="8"/>
  <c r="AG44" i="2"/>
  <c r="AD45" i="2"/>
  <c r="AE45" i="2" s="1"/>
  <c r="M138" i="8"/>
  <c r="G138" i="8"/>
  <c r="N138" i="8"/>
  <c r="B138" i="8"/>
  <c r="L138" i="8"/>
  <c r="O138" i="8"/>
  <c r="P138" i="8"/>
  <c r="F47" i="2"/>
  <c r="E47" i="2"/>
  <c r="AG17" i="2"/>
  <c r="S17" i="2"/>
  <c r="T17" i="2" s="1"/>
  <c r="W12" i="2"/>
  <c r="Y12" i="2" s="1"/>
  <c r="F13" i="2"/>
  <c r="E14" i="2"/>
  <c r="AD15" i="2"/>
  <c r="AE15" i="2" s="1"/>
  <c r="P108" i="8"/>
  <c r="G108" i="8"/>
  <c r="M108" i="8"/>
  <c r="B108" i="8"/>
  <c r="L108" i="8"/>
  <c r="O108" i="8"/>
  <c r="N108" i="8"/>
  <c r="B17" i="2"/>
  <c r="AD19" i="2"/>
  <c r="AE19" i="2" s="1"/>
  <c r="P112" i="8"/>
  <c r="G112" i="8"/>
  <c r="M112" i="8"/>
  <c r="B112" i="8"/>
  <c r="L112" i="8"/>
  <c r="O112" i="8"/>
  <c r="N112" i="8"/>
  <c r="AG22" i="2"/>
  <c r="S22" i="2"/>
  <c r="T22" i="2" s="1"/>
  <c r="D22" i="2"/>
  <c r="AD34" i="2"/>
  <c r="AE34" i="2" s="1"/>
  <c r="L127" i="8"/>
  <c r="P127" i="8"/>
  <c r="G127" i="8"/>
  <c r="M127" i="8"/>
  <c r="B127" i="8"/>
  <c r="O127" i="8"/>
  <c r="N127" i="8"/>
  <c r="B37" i="2"/>
  <c r="AD38" i="2"/>
  <c r="AE38" i="2" s="1"/>
  <c r="L131" i="8"/>
  <c r="P131" i="8"/>
  <c r="G131" i="8"/>
  <c r="M131" i="8"/>
  <c r="B131" i="8"/>
  <c r="O131" i="8"/>
  <c r="N131" i="8"/>
  <c r="B39" i="2"/>
  <c r="Y40" i="2"/>
  <c r="B42" i="2"/>
  <c r="F42" i="2"/>
  <c r="AC48" i="2"/>
  <c r="AD57" i="2"/>
  <c r="AE57" i="2" s="1"/>
  <c r="P150" i="8"/>
  <c r="G150" i="8"/>
  <c r="M150" i="8"/>
  <c r="B150" i="8"/>
  <c r="L150" i="8"/>
  <c r="N150" i="8"/>
  <c r="O150" i="8"/>
  <c r="A60" i="2"/>
  <c r="E60" i="2"/>
  <c r="F9" i="2"/>
  <c r="B15" i="2"/>
  <c r="W10" i="2"/>
  <c r="Y10" i="2" s="1"/>
  <c r="D15" i="2"/>
  <c r="AD17" i="2"/>
  <c r="AE17" i="2" s="1"/>
  <c r="P110" i="8"/>
  <c r="G110" i="8"/>
  <c r="M110" i="8"/>
  <c r="B110" i="8"/>
  <c r="L110" i="8"/>
  <c r="O110" i="8"/>
  <c r="N110" i="8"/>
  <c r="D19" i="2"/>
  <c r="Y21" i="2"/>
  <c r="F26" i="2"/>
  <c r="X12" i="2"/>
  <c r="E13" i="2"/>
  <c r="W14" i="2"/>
  <c r="Y14" i="2" s="1"/>
  <c r="S15" i="2"/>
  <c r="T15" i="2" s="1"/>
  <c r="E16" i="2"/>
  <c r="D17" i="2"/>
  <c r="Z17" i="2"/>
  <c r="AA17" i="2" s="1"/>
  <c r="W18" i="2"/>
  <c r="Y18" i="2" s="1"/>
  <c r="S19" i="2"/>
  <c r="T19" i="2" s="1"/>
  <c r="E20" i="2"/>
  <c r="B20" i="2"/>
  <c r="D23" i="2"/>
  <c r="F28" i="2"/>
  <c r="Z28" i="2"/>
  <c r="AA28" i="2" s="1"/>
  <c r="AC32" i="2"/>
  <c r="D34" i="2"/>
  <c r="S34" i="2"/>
  <c r="T34" i="2" s="1"/>
  <c r="AD36" i="2"/>
  <c r="AE36" i="2" s="1"/>
  <c r="L129" i="8"/>
  <c r="P129" i="8"/>
  <c r="G129" i="8"/>
  <c r="M129" i="8"/>
  <c r="B129" i="8"/>
  <c r="O129" i="8"/>
  <c r="N129" i="8"/>
  <c r="F38" i="2"/>
  <c r="F43" i="2"/>
  <c r="D44" i="2"/>
  <c r="S44" i="2"/>
  <c r="T44" i="2" s="1"/>
  <c r="E57" i="2"/>
  <c r="AC40" i="2"/>
  <c r="AB41" i="2"/>
  <c r="AC41" i="2" s="1"/>
  <c r="X41" i="2"/>
  <c r="AD49" i="2"/>
  <c r="AE49" i="2" s="1"/>
  <c r="M142" i="8"/>
  <c r="B142" i="8"/>
  <c r="L142" i="8"/>
  <c r="G142" i="8"/>
  <c r="N142" i="8"/>
  <c r="O142" i="8"/>
  <c r="P142" i="8"/>
  <c r="Z52" i="2"/>
  <c r="AA52" i="2" s="1"/>
  <c r="S52" i="2"/>
  <c r="T52" i="2" s="1"/>
  <c r="D52" i="2"/>
  <c r="F53" i="2"/>
  <c r="B53" i="2"/>
  <c r="AC14" i="2"/>
  <c r="E23" i="2"/>
  <c r="A23" i="2"/>
  <c r="AD24" i="2"/>
  <c r="AE24" i="2" s="1"/>
  <c r="L117" i="8"/>
  <c r="P117" i="8"/>
  <c r="G117" i="8"/>
  <c r="M117" i="8"/>
  <c r="B117" i="8"/>
  <c r="O117" i="8"/>
  <c r="N117" i="8"/>
  <c r="X33" i="2"/>
  <c r="S33" i="2"/>
  <c r="T33" i="2" s="1"/>
  <c r="AF33" i="2"/>
  <c r="W33" i="2"/>
  <c r="Y33" i="2" s="1"/>
  <c r="F37" i="2"/>
  <c r="C37" i="2"/>
  <c r="AD41" i="2"/>
  <c r="AE41" i="2" s="1"/>
  <c r="P134" i="8"/>
  <c r="G134" i="8"/>
  <c r="M134" i="8"/>
  <c r="B134" i="8"/>
  <c r="L134" i="8"/>
  <c r="O134" i="8"/>
  <c r="N134" i="8"/>
  <c r="AD51" i="2"/>
  <c r="AE51" i="2" s="1"/>
  <c r="M144" i="8"/>
  <c r="B144" i="8"/>
  <c r="O144" i="8"/>
  <c r="P144" i="8"/>
  <c r="G144" i="8"/>
  <c r="N144" i="8"/>
  <c r="L144" i="8"/>
  <c r="P154" i="8"/>
  <c r="G154" i="8"/>
  <c r="M154" i="8"/>
  <c r="B154" i="8"/>
  <c r="O154" i="8"/>
  <c r="N154" i="8"/>
  <c r="L154" i="8"/>
  <c r="AD61" i="2"/>
  <c r="AE61" i="2" s="1"/>
  <c r="C66" i="2"/>
  <c r="F66" i="2"/>
  <c r="AB19" i="2"/>
  <c r="AC19" i="2" s="1"/>
  <c r="Y22" i="2"/>
  <c r="P122" i="8"/>
  <c r="G122" i="8"/>
  <c r="M122" i="8"/>
  <c r="B122" i="8"/>
  <c r="L122" i="8"/>
  <c r="N122" i="8"/>
  <c r="O122" i="8"/>
  <c r="AG30" i="2"/>
  <c r="D30" i="2"/>
  <c r="Z30" i="2"/>
  <c r="AA30" i="2" s="1"/>
  <c r="S30" i="2"/>
  <c r="T30" i="2" s="1"/>
  <c r="E31" i="2"/>
  <c r="B31" i="2"/>
  <c r="D41" i="2"/>
  <c r="T42" i="2"/>
  <c r="AB44" i="2"/>
  <c r="AC44" i="2" s="1"/>
  <c r="B47" i="2"/>
  <c r="AD47" i="2"/>
  <c r="AE47" i="2" s="1"/>
  <c r="M140" i="8"/>
  <c r="B140" i="8"/>
  <c r="P140" i="8"/>
  <c r="O140" i="8"/>
  <c r="G140" i="8"/>
  <c r="N140" i="8"/>
  <c r="L140" i="8"/>
  <c r="U52" i="2"/>
  <c r="V52" i="2" s="1"/>
  <c r="B54" i="2"/>
  <c r="F54" i="2"/>
  <c r="F59" i="2"/>
  <c r="B59" i="2"/>
  <c r="AG10" i="2"/>
  <c r="Z10" i="2"/>
  <c r="AA10" i="2" s="1"/>
  <c r="P120" i="8"/>
  <c r="G120" i="8"/>
  <c r="M120" i="8"/>
  <c r="B120" i="8"/>
  <c r="L120" i="8"/>
  <c r="O120" i="8"/>
  <c r="N120" i="8"/>
  <c r="AD27" i="2"/>
  <c r="AE27" i="2" s="1"/>
  <c r="D9" i="2"/>
  <c r="M105" i="8"/>
  <c r="B105" i="8"/>
  <c r="O105" i="8"/>
  <c r="N105" i="8"/>
  <c r="L105" i="8"/>
  <c r="G105" i="8"/>
  <c r="P105" i="8"/>
  <c r="B14" i="2"/>
  <c r="AG16" i="2"/>
  <c r="X16" i="2"/>
  <c r="D33" i="2"/>
  <c r="AD33" i="2"/>
  <c r="AE33" i="2" s="1"/>
  <c r="L135" i="8"/>
  <c r="P135" i="8"/>
  <c r="G135" i="8"/>
  <c r="M135" i="8"/>
  <c r="B135" i="8"/>
  <c r="O135" i="8"/>
  <c r="N135" i="8"/>
  <c r="AD42" i="2"/>
  <c r="AE42" i="2" s="1"/>
  <c r="F49" i="2"/>
  <c r="B49" i="2"/>
  <c r="N143" i="8"/>
  <c r="M143" i="8"/>
  <c r="B143" i="8"/>
  <c r="L143" i="8"/>
  <c r="G143" i="8"/>
  <c r="P143" i="8"/>
  <c r="O143" i="8"/>
  <c r="AD50" i="2"/>
  <c r="AE50" i="2" s="1"/>
  <c r="X52" i="2"/>
  <c r="AD55" i="2"/>
  <c r="AE55" i="2" s="1"/>
  <c r="P148" i="8"/>
  <c r="G148" i="8"/>
  <c r="M148" i="8"/>
  <c r="B148" i="8"/>
  <c r="L148" i="8"/>
  <c r="O148" i="8"/>
  <c r="N148" i="8"/>
  <c r="E61" i="2"/>
  <c r="A61" i="2"/>
  <c r="AC10" i="2"/>
  <c r="E11" i="2"/>
  <c r="E12" i="2"/>
  <c r="L107" i="8"/>
  <c r="P107" i="8"/>
  <c r="G107" i="8"/>
  <c r="M107" i="8"/>
  <c r="B107" i="8"/>
  <c r="O107" i="8"/>
  <c r="N107" i="8"/>
  <c r="AD14" i="2"/>
  <c r="AE14" i="2" s="1"/>
  <c r="P114" i="8"/>
  <c r="G114" i="8"/>
  <c r="M114" i="8"/>
  <c r="B114" i="8"/>
  <c r="L114" i="8"/>
  <c r="N114" i="8"/>
  <c r="O114" i="8"/>
  <c r="F29" i="2"/>
  <c r="W32" i="2"/>
  <c r="Y32" i="2" s="1"/>
  <c r="F34" i="2"/>
  <c r="D35" i="2"/>
  <c r="P128" i="8"/>
  <c r="G128" i="8"/>
  <c r="M128" i="8"/>
  <c r="B128" i="8"/>
  <c r="L128" i="8"/>
  <c r="O128" i="8"/>
  <c r="N128" i="8"/>
  <c r="Z36" i="2"/>
  <c r="AA36" i="2" s="1"/>
  <c r="D40" i="2"/>
  <c r="AD40" i="2"/>
  <c r="AE40" i="2" s="1"/>
  <c r="L133" i="8"/>
  <c r="P133" i="8"/>
  <c r="G133" i="8"/>
  <c r="M133" i="8"/>
  <c r="B133" i="8"/>
  <c r="O133" i="8"/>
  <c r="N133" i="8"/>
  <c r="O141" i="8"/>
  <c r="L141" i="8"/>
  <c r="P141" i="8"/>
  <c r="G141" i="8"/>
  <c r="B141" i="8"/>
  <c r="N141" i="8"/>
  <c r="M141" i="8"/>
  <c r="X50" i="2"/>
  <c r="AF53" i="2"/>
  <c r="AB54" i="2"/>
  <c r="AC54" i="2" s="1"/>
  <c r="AF58" i="2"/>
  <c r="AB60" i="2"/>
  <c r="F61" i="2"/>
  <c r="W61" i="2"/>
  <c r="Y61" i="2" s="1"/>
  <c r="AB63" i="2"/>
  <c r="AC63" i="2" s="1"/>
  <c r="AB64" i="2"/>
  <c r="AC64" i="2" s="1"/>
  <c r="E66" i="2"/>
  <c r="AD66" i="2"/>
  <c r="AE66" i="2" s="1"/>
  <c r="L159" i="8"/>
  <c r="O159" i="8"/>
  <c r="P159" i="8"/>
  <c r="N159" i="8"/>
  <c r="B159" i="8"/>
  <c r="M159" i="8"/>
  <c r="G159" i="8"/>
  <c r="W67" i="2"/>
  <c r="Y67" i="2" s="1"/>
  <c r="AB68" i="2"/>
  <c r="AC68" i="2" s="1"/>
  <c r="S70" i="2"/>
  <c r="T70" i="2" s="1"/>
  <c r="W71" i="2"/>
  <c r="Y71" i="2" s="1"/>
  <c r="A73" i="2"/>
  <c r="S74" i="2"/>
  <c r="T74" i="2" s="1"/>
  <c r="F75" i="2"/>
  <c r="C76" i="2"/>
  <c r="AD76" i="2"/>
  <c r="AE76" i="2" s="1"/>
  <c r="L169" i="8"/>
  <c r="P169" i="8"/>
  <c r="M169" i="8"/>
  <c r="G169" i="8"/>
  <c r="O169" i="8"/>
  <c r="N169" i="8"/>
  <c r="B169" i="8"/>
  <c r="AB77" i="2"/>
  <c r="AC77" i="2" s="1"/>
  <c r="E78" i="2"/>
  <c r="AD78" i="2"/>
  <c r="AE78" i="2" s="1"/>
  <c r="L171" i="8"/>
  <c r="M171" i="8"/>
  <c r="G171" i="8"/>
  <c r="N171" i="8"/>
  <c r="B171" i="8"/>
  <c r="P171" i="8"/>
  <c r="O171" i="8"/>
  <c r="P172" i="8"/>
  <c r="G172" i="8"/>
  <c r="M172" i="8"/>
  <c r="B172" i="8"/>
  <c r="L172" i="8"/>
  <c r="O172" i="8"/>
  <c r="N172" i="8"/>
  <c r="AD79" i="2"/>
  <c r="AE79" i="2" s="1"/>
  <c r="P174" i="8"/>
  <c r="G174" i="8"/>
  <c r="M174" i="8"/>
  <c r="B174" i="8"/>
  <c r="N174" i="8"/>
  <c r="L174" i="8"/>
  <c r="O174" i="8"/>
  <c r="D83" i="2"/>
  <c r="S83" i="2"/>
  <c r="E84" i="2"/>
  <c r="U84" i="2"/>
  <c r="V84" i="2" s="1"/>
  <c r="AD88" i="2"/>
  <c r="AE88" i="2" s="1"/>
  <c r="L181" i="8"/>
  <c r="N181" i="8"/>
  <c r="B181" i="8"/>
  <c r="O181" i="8"/>
  <c r="P181" i="8"/>
  <c r="M181" i="8"/>
  <c r="G181" i="8"/>
  <c r="X89" i="2"/>
  <c r="E90" i="2"/>
  <c r="X90" i="2"/>
  <c r="AD92" i="2"/>
  <c r="AE92" i="2" s="1"/>
  <c r="L185" i="8"/>
  <c r="P185" i="8"/>
  <c r="N185" i="8"/>
  <c r="M185" i="8"/>
  <c r="G185" i="8"/>
  <c r="O185" i="8"/>
  <c r="B185" i="8"/>
  <c r="F93" i="2"/>
  <c r="S93" i="2"/>
  <c r="T93" i="2" s="1"/>
  <c r="AF93" i="2"/>
  <c r="X95" i="2"/>
  <c r="X96" i="2"/>
  <c r="F97" i="2"/>
  <c r="F98" i="2"/>
  <c r="AB99" i="2"/>
  <c r="AC99" i="2" s="1"/>
  <c r="F100" i="2"/>
  <c r="AG100" i="2"/>
  <c r="P194" i="8"/>
  <c r="G194" i="8"/>
  <c r="M194" i="8"/>
  <c r="B194" i="8"/>
  <c r="O194" i="8"/>
  <c r="N194" i="8"/>
  <c r="L194" i="8"/>
  <c r="AD101" i="2"/>
  <c r="AE101" i="2" s="1"/>
  <c r="AF102" i="2"/>
  <c r="AB103" i="2"/>
  <c r="AB104" i="2"/>
  <c r="AC104" i="2" s="1"/>
  <c r="X105" i="2"/>
  <c r="X106" i="2"/>
  <c r="U107" i="2"/>
  <c r="V107" i="2" s="1"/>
  <c r="D108" i="2"/>
  <c r="AD108" i="2"/>
  <c r="AE108" i="2" s="1"/>
  <c r="L201" i="8"/>
  <c r="P201" i="8"/>
  <c r="O201" i="8"/>
  <c r="N201" i="8"/>
  <c r="B201" i="8"/>
  <c r="M201" i="8"/>
  <c r="G201" i="8"/>
  <c r="Y53" i="2"/>
  <c r="L151" i="8"/>
  <c r="P151" i="8"/>
  <c r="O151" i="8"/>
  <c r="N151" i="8"/>
  <c r="B151" i="8"/>
  <c r="M151" i="8"/>
  <c r="G151" i="8"/>
  <c r="T63" i="2"/>
  <c r="AF68" i="2"/>
  <c r="W70" i="2"/>
  <c r="Y70" i="2" s="1"/>
  <c r="W74" i="2"/>
  <c r="Y74" i="2" s="1"/>
  <c r="W75" i="2"/>
  <c r="F78" i="2"/>
  <c r="T78" i="2"/>
  <c r="U83" i="2"/>
  <c r="V83" i="2" s="1"/>
  <c r="W84" i="2"/>
  <c r="Y84" i="2" s="1"/>
  <c r="AD86" i="2"/>
  <c r="AE86" i="2" s="1"/>
  <c r="L179" i="8"/>
  <c r="G179" i="8"/>
  <c r="N179" i="8"/>
  <c r="B179" i="8"/>
  <c r="M179" i="8"/>
  <c r="P179" i="8"/>
  <c r="O179" i="8"/>
  <c r="AB89" i="2"/>
  <c r="AC89" i="2" s="1"/>
  <c r="Z90" i="2"/>
  <c r="AA90" i="2" s="1"/>
  <c r="U91" i="2"/>
  <c r="V91" i="2" s="1"/>
  <c r="U93" i="2"/>
  <c r="V93" i="2" s="1"/>
  <c r="AB95" i="2"/>
  <c r="AC95" i="2" s="1"/>
  <c r="AB96" i="2"/>
  <c r="AG98" i="2"/>
  <c r="A103" i="2"/>
  <c r="AC105" i="2"/>
  <c r="F106" i="2"/>
  <c r="Z106" i="2"/>
  <c r="AA106" i="2" s="1"/>
  <c r="E108" i="2"/>
  <c r="L145" i="8"/>
  <c r="G145" i="8"/>
  <c r="P145" i="8"/>
  <c r="M145" i="8"/>
  <c r="B145" i="8"/>
  <c r="O145" i="8"/>
  <c r="N145" i="8"/>
  <c r="D54" i="2"/>
  <c r="L147" i="8"/>
  <c r="G147" i="8"/>
  <c r="N147" i="8"/>
  <c r="B147" i="8"/>
  <c r="M147" i="8"/>
  <c r="P147" i="8"/>
  <c r="O147" i="8"/>
  <c r="AD54" i="2"/>
  <c r="AE54" i="2" s="1"/>
  <c r="B63" i="2"/>
  <c r="AF63" i="2"/>
  <c r="AB67" i="2"/>
  <c r="AC67" i="2" s="1"/>
  <c r="D69" i="2"/>
  <c r="P162" i="8"/>
  <c r="G162" i="8"/>
  <c r="M162" i="8"/>
  <c r="B162" i="8"/>
  <c r="O162" i="8"/>
  <c r="N162" i="8"/>
  <c r="L162" i="8"/>
  <c r="Z70" i="2"/>
  <c r="AA70" i="2" s="1"/>
  <c r="P166" i="8"/>
  <c r="G166" i="8"/>
  <c r="M166" i="8"/>
  <c r="B166" i="8"/>
  <c r="L166" i="8"/>
  <c r="N166" i="8"/>
  <c r="O166" i="8"/>
  <c r="X75" i="2"/>
  <c r="Y78" i="2"/>
  <c r="X83" i="2"/>
  <c r="X84" i="2"/>
  <c r="Y88" i="2"/>
  <c r="AB90" i="2"/>
  <c r="AC90" i="2" s="1"/>
  <c r="AD94" i="2"/>
  <c r="AE94" i="2" s="1"/>
  <c r="L187" i="8"/>
  <c r="M187" i="8"/>
  <c r="G187" i="8"/>
  <c r="P187" i="8"/>
  <c r="O187" i="8"/>
  <c r="N187" i="8"/>
  <c r="B187" i="8"/>
  <c r="AF96" i="2"/>
  <c r="AC97" i="2"/>
  <c r="AF99" i="2"/>
  <c r="B102" i="2"/>
  <c r="D103" i="2"/>
  <c r="P196" i="8"/>
  <c r="G196" i="8"/>
  <c r="M196" i="8"/>
  <c r="B196" i="8"/>
  <c r="O196" i="8"/>
  <c r="N196" i="8"/>
  <c r="L196" i="8"/>
  <c r="AF103" i="2"/>
  <c r="A105" i="2"/>
  <c r="AB106" i="2"/>
  <c r="AC106" i="2" s="1"/>
  <c r="X107" i="2"/>
  <c r="AD23" i="2"/>
  <c r="AE23" i="2" s="1"/>
  <c r="P116" i="8"/>
  <c r="G116" i="8"/>
  <c r="M116" i="8"/>
  <c r="B116" i="8"/>
  <c r="L116" i="8"/>
  <c r="O116" i="8"/>
  <c r="N116" i="8"/>
  <c r="F31" i="2"/>
  <c r="E35" i="2"/>
  <c r="F40" i="2"/>
  <c r="U40" i="2"/>
  <c r="V40" i="2" s="1"/>
  <c r="L137" i="8"/>
  <c r="P137" i="8"/>
  <c r="G137" i="8"/>
  <c r="M137" i="8"/>
  <c r="B137" i="8"/>
  <c r="O137" i="8"/>
  <c r="N137" i="8"/>
  <c r="AD44" i="2"/>
  <c r="AE44" i="2" s="1"/>
  <c r="M139" i="8"/>
  <c r="B139" i="8"/>
  <c r="N139" i="8"/>
  <c r="L139" i="8"/>
  <c r="G139" i="8"/>
  <c r="P139" i="8"/>
  <c r="O139" i="8"/>
  <c r="U48" i="2"/>
  <c r="V48" i="2" s="1"/>
  <c r="AC49" i="2"/>
  <c r="AD53" i="2"/>
  <c r="AE53" i="2" s="1"/>
  <c r="P146" i="8"/>
  <c r="G146" i="8"/>
  <c r="M146" i="8"/>
  <c r="B146" i="8"/>
  <c r="O146" i="8"/>
  <c r="L146" i="8"/>
  <c r="N146" i="8"/>
  <c r="S54" i="2"/>
  <c r="T54" i="2" s="1"/>
  <c r="AF54" i="2"/>
  <c r="AC55" i="2"/>
  <c r="D56" i="2"/>
  <c r="L149" i="8"/>
  <c r="N149" i="8"/>
  <c r="B149" i="8"/>
  <c r="O149" i="8"/>
  <c r="P149" i="8"/>
  <c r="M149" i="8"/>
  <c r="G149" i="8"/>
  <c r="D59" i="2"/>
  <c r="AD59" i="2"/>
  <c r="AE59" i="2" s="1"/>
  <c r="P152" i="8"/>
  <c r="G152" i="8"/>
  <c r="M152" i="8"/>
  <c r="B152" i="8"/>
  <c r="O152" i="8"/>
  <c r="N152" i="8"/>
  <c r="L152" i="8"/>
  <c r="AD60" i="2"/>
  <c r="AE60" i="2" s="1"/>
  <c r="L153" i="8"/>
  <c r="P153" i="8"/>
  <c r="M153" i="8"/>
  <c r="G153" i="8"/>
  <c r="B153" i="8"/>
  <c r="O153" i="8"/>
  <c r="N153" i="8"/>
  <c r="P156" i="8"/>
  <c r="G156" i="8"/>
  <c r="M156" i="8"/>
  <c r="B156" i="8"/>
  <c r="L156" i="8"/>
  <c r="N156" i="8"/>
  <c r="O156" i="8"/>
  <c r="B64" i="2"/>
  <c r="D65" i="2"/>
  <c r="P158" i="8"/>
  <c r="G158" i="8"/>
  <c r="M158" i="8"/>
  <c r="B158" i="8"/>
  <c r="N158" i="8"/>
  <c r="L158" i="8"/>
  <c r="O158" i="8"/>
  <c r="D67" i="2"/>
  <c r="P160" i="8"/>
  <c r="G160" i="8"/>
  <c r="M160" i="8"/>
  <c r="B160" i="8"/>
  <c r="N160" i="8"/>
  <c r="O160" i="8"/>
  <c r="L160" i="8"/>
  <c r="AD67" i="2"/>
  <c r="AE67" i="2" s="1"/>
  <c r="F69" i="2"/>
  <c r="S69" i="2"/>
  <c r="T69" i="2" s="1"/>
  <c r="AF69" i="2"/>
  <c r="AB71" i="2"/>
  <c r="AC71" i="2" s="1"/>
  <c r="F73" i="2"/>
  <c r="S73" i="2"/>
  <c r="T73" i="2" s="1"/>
  <c r="AF73" i="2"/>
  <c r="D77" i="2"/>
  <c r="P170" i="8"/>
  <c r="G170" i="8"/>
  <c r="M170" i="8"/>
  <c r="B170" i="8"/>
  <c r="O170" i="8"/>
  <c r="N170" i="8"/>
  <c r="L170" i="8"/>
  <c r="F79" i="2"/>
  <c r="W79" i="2"/>
  <c r="Y79" i="2" s="1"/>
  <c r="E81" i="2"/>
  <c r="AB83" i="2"/>
  <c r="AC83" i="2" s="1"/>
  <c r="AB84" i="2"/>
  <c r="AC84" i="2" s="1"/>
  <c r="AC85" i="2"/>
  <c r="Z88" i="2"/>
  <c r="AA88" i="2" s="1"/>
  <c r="AF89" i="2"/>
  <c r="AF90" i="2"/>
  <c r="X91" i="2"/>
  <c r="F92" i="2"/>
  <c r="X93" i="2"/>
  <c r="E94" i="2"/>
  <c r="AG96" i="2"/>
  <c r="D99" i="2"/>
  <c r="P192" i="8"/>
  <c r="G192" i="8"/>
  <c r="M192" i="8"/>
  <c r="B192" i="8"/>
  <c r="N192" i="8"/>
  <c r="L192" i="8"/>
  <c r="O192" i="8"/>
  <c r="U101" i="2"/>
  <c r="V101" i="2" s="1"/>
  <c r="AD102" i="2"/>
  <c r="AE102" i="2" s="1"/>
  <c r="L195" i="8"/>
  <c r="G195" i="8"/>
  <c r="P195" i="8"/>
  <c r="O195" i="8"/>
  <c r="N195" i="8"/>
  <c r="B195" i="8"/>
  <c r="M195" i="8"/>
  <c r="F103" i="2"/>
  <c r="S103" i="2"/>
  <c r="T103" i="2" s="1"/>
  <c r="AF105" i="2"/>
  <c r="AF106" i="2"/>
  <c r="AB107" i="2"/>
  <c r="AC107" i="2" s="1"/>
  <c r="F108" i="2"/>
  <c r="Z108" i="2"/>
  <c r="AA108" i="2" s="1"/>
  <c r="P164" i="8"/>
  <c r="G164" i="8"/>
  <c r="M164" i="8"/>
  <c r="B164" i="8"/>
  <c r="L164" i="8"/>
  <c r="O164" i="8"/>
  <c r="N164" i="8"/>
  <c r="AD71" i="2"/>
  <c r="AE71" i="2" s="1"/>
  <c r="AB75" i="2"/>
  <c r="AC75" i="2" s="1"/>
  <c r="L175" i="8"/>
  <c r="O175" i="8"/>
  <c r="P175" i="8"/>
  <c r="G175" i="8"/>
  <c r="N175" i="8"/>
  <c r="B175" i="8"/>
  <c r="M175" i="8"/>
  <c r="P178" i="8"/>
  <c r="G178" i="8"/>
  <c r="M178" i="8"/>
  <c r="B178" i="8"/>
  <c r="O178" i="8"/>
  <c r="L178" i="8"/>
  <c r="N178" i="8"/>
  <c r="P180" i="8"/>
  <c r="G180" i="8"/>
  <c r="M180" i="8"/>
  <c r="B180" i="8"/>
  <c r="L180" i="8"/>
  <c r="O180" i="8"/>
  <c r="N180" i="8"/>
  <c r="AG89" i="2"/>
  <c r="AC91" i="2"/>
  <c r="AF95" i="2"/>
  <c r="P190" i="8"/>
  <c r="G190" i="8"/>
  <c r="M190" i="8"/>
  <c r="B190" i="8"/>
  <c r="O190" i="8"/>
  <c r="N190" i="8"/>
  <c r="L190" i="8"/>
  <c r="AD104" i="2"/>
  <c r="AE104" i="2" s="1"/>
  <c r="L197" i="8"/>
  <c r="N197" i="8"/>
  <c r="B197" i="8"/>
  <c r="M197" i="8"/>
  <c r="G197" i="8"/>
  <c r="P197" i="8"/>
  <c r="O197" i="8"/>
  <c r="P198" i="8"/>
  <c r="G198" i="8"/>
  <c r="M198" i="8"/>
  <c r="B198" i="8"/>
  <c r="L198" i="8"/>
  <c r="O198" i="8"/>
  <c r="N198" i="8"/>
  <c r="E63" i="2"/>
  <c r="P168" i="8"/>
  <c r="G168" i="8"/>
  <c r="M168" i="8"/>
  <c r="B168" i="8"/>
  <c r="O168" i="8"/>
  <c r="N168" i="8"/>
  <c r="L168" i="8"/>
  <c r="AD75" i="2"/>
  <c r="AE75" i="2" s="1"/>
  <c r="E77" i="2"/>
  <c r="D80" i="2"/>
  <c r="AD80" i="2"/>
  <c r="AE80" i="2" s="1"/>
  <c r="L173" i="8"/>
  <c r="O173" i="8"/>
  <c r="N173" i="8"/>
  <c r="B173" i="8"/>
  <c r="G173" i="8"/>
  <c r="P173" i="8"/>
  <c r="M173" i="8"/>
  <c r="AD82" i="2"/>
  <c r="AE82" i="2" s="1"/>
  <c r="Y83" i="2"/>
  <c r="AF83" i="2"/>
  <c r="AG84" i="2"/>
  <c r="P182" i="8"/>
  <c r="G182" i="8"/>
  <c r="M182" i="8"/>
  <c r="B182" i="8"/>
  <c r="L182" i="8"/>
  <c r="O182" i="8"/>
  <c r="N182" i="8"/>
  <c r="AB93" i="2"/>
  <c r="AC93" i="2" s="1"/>
  <c r="F94" i="2"/>
  <c r="P188" i="8"/>
  <c r="G188" i="8"/>
  <c r="M188" i="8"/>
  <c r="B188" i="8"/>
  <c r="O188" i="8"/>
  <c r="N188" i="8"/>
  <c r="L188" i="8"/>
  <c r="AD98" i="2"/>
  <c r="AE98" i="2" s="1"/>
  <c r="L191" i="8"/>
  <c r="O191" i="8"/>
  <c r="N191" i="8"/>
  <c r="B191" i="8"/>
  <c r="M191" i="8"/>
  <c r="G191" i="8"/>
  <c r="P191" i="8"/>
  <c r="D100" i="2"/>
  <c r="AD100" i="2"/>
  <c r="AE100" i="2" s="1"/>
  <c r="L193" i="8"/>
  <c r="G193" i="8"/>
  <c r="P193" i="8"/>
  <c r="O193" i="8"/>
  <c r="N193" i="8"/>
  <c r="B193" i="8"/>
  <c r="M193" i="8"/>
  <c r="D107" i="2"/>
  <c r="P200" i="8"/>
  <c r="G200" i="8"/>
  <c r="M200" i="8"/>
  <c r="B200" i="8"/>
  <c r="O200" i="8"/>
  <c r="N200" i="8"/>
  <c r="L200" i="8"/>
  <c r="AF107" i="2"/>
  <c r="AD64" i="2"/>
  <c r="AE64" i="2" s="1"/>
  <c r="L157" i="8"/>
  <c r="O157" i="8"/>
  <c r="N157" i="8"/>
  <c r="B157" i="8"/>
  <c r="M157" i="8"/>
  <c r="G157" i="8"/>
  <c r="P157" i="8"/>
  <c r="D75" i="2"/>
  <c r="S75" i="2"/>
  <c r="AF75" i="2"/>
  <c r="AB80" i="2"/>
  <c r="AC80" i="2" s="1"/>
  <c r="AG83" i="2"/>
  <c r="AD84" i="2"/>
  <c r="AE84" i="2" s="1"/>
  <c r="L177" i="8"/>
  <c r="G177" i="8"/>
  <c r="P177" i="8"/>
  <c r="M177" i="8"/>
  <c r="B177" i="8"/>
  <c r="O177" i="8"/>
  <c r="N177" i="8"/>
  <c r="D89" i="2"/>
  <c r="P184" i="8"/>
  <c r="G184" i="8"/>
  <c r="M184" i="8"/>
  <c r="B184" i="8"/>
  <c r="O184" i="8"/>
  <c r="N184" i="8"/>
  <c r="L184" i="8"/>
  <c r="D95" i="2"/>
  <c r="S95" i="2"/>
  <c r="T95" i="2" s="1"/>
  <c r="AD96" i="2"/>
  <c r="AE96" i="2" s="1"/>
  <c r="L189" i="8"/>
  <c r="G189" i="8"/>
  <c r="P189" i="8"/>
  <c r="O189" i="8"/>
  <c r="N189" i="8"/>
  <c r="B189" i="8"/>
  <c r="M189" i="8"/>
  <c r="W98" i="2"/>
  <c r="Y98" i="2" s="1"/>
  <c r="AB100" i="2"/>
  <c r="AC100" i="2" s="1"/>
  <c r="AD106" i="2"/>
  <c r="AE106" i="2" s="1"/>
  <c r="L199" i="8"/>
  <c r="G199" i="8"/>
  <c r="P199" i="8"/>
  <c r="O199" i="8"/>
  <c r="N199" i="8"/>
  <c r="B199" i="8"/>
  <c r="M199" i="8"/>
  <c r="S107" i="2"/>
  <c r="T107" i="2" s="1"/>
  <c r="AF21" i="2"/>
  <c r="L115" i="8"/>
  <c r="P115" i="8"/>
  <c r="G115" i="8"/>
  <c r="M115" i="8"/>
  <c r="B115" i="8"/>
  <c r="O115" i="8"/>
  <c r="N115" i="8"/>
  <c r="E27" i="2"/>
  <c r="X27" i="2"/>
  <c r="E29" i="2"/>
  <c r="AD30" i="2"/>
  <c r="AE30" i="2" s="1"/>
  <c r="L123" i="8"/>
  <c r="P123" i="8"/>
  <c r="G123" i="8"/>
  <c r="M123" i="8"/>
  <c r="B123" i="8"/>
  <c r="O123" i="8"/>
  <c r="N123" i="8"/>
  <c r="P124" i="8"/>
  <c r="G124" i="8"/>
  <c r="M124" i="8"/>
  <c r="B124" i="8"/>
  <c r="L124" i="8"/>
  <c r="O124" i="8"/>
  <c r="N124" i="8"/>
  <c r="U32" i="2"/>
  <c r="V32" i="2" s="1"/>
  <c r="W36" i="2"/>
  <c r="Y36" i="2" s="1"/>
  <c r="AC38" i="2"/>
  <c r="F46" i="2"/>
  <c r="AF48" i="2"/>
  <c r="X54" i="2"/>
  <c r="AB56" i="2"/>
  <c r="AC56" i="2" s="1"/>
  <c r="AD58" i="2"/>
  <c r="AE58" i="2" s="1"/>
  <c r="Z60" i="2"/>
  <c r="AA60" i="2" s="1"/>
  <c r="AD62" i="2"/>
  <c r="AE62" i="2" s="1"/>
  <c r="L155" i="8"/>
  <c r="M155" i="8"/>
  <c r="G155" i="8"/>
  <c r="N155" i="8"/>
  <c r="B155" i="8"/>
  <c r="P155" i="8"/>
  <c r="O155" i="8"/>
  <c r="X63" i="2"/>
  <c r="Z64" i="2"/>
  <c r="AA64" i="2" s="1"/>
  <c r="X65" i="2"/>
  <c r="AD68" i="2"/>
  <c r="AE68" i="2" s="1"/>
  <c r="L161" i="8"/>
  <c r="G161" i="8"/>
  <c r="P161" i="8"/>
  <c r="M161" i="8"/>
  <c r="B161" i="8"/>
  <c r="O161" i="8"/>
  <c r="N161" i="8"/>
  <c r="AB69" i="2"/>
  <c r="AC69" i="2" s="1"/>
  <c r="E70" i="2"/>
  <c r="AD70" i="2"/>
  <c r="AE70" i="2" s="1"/>
  <c r="L163" i="8"/>
  <c r="G163" i="8"/>
  <c r="N163" i="8"/>
  <c r="B163" i="8"/>
  <c r="M163" i="8"/>
  <c r="P163" i="8"/>
  <c r="O163" i="8"/>
  <c r="AD72" i="2"/>
  <c r="AE72" i="2" s="1"/>
  <c r="L165" i="8"/>
  <c r="N165" i="8"/>
  <c r="B165" i="8"/>
  <c r="O165" i="8"/>
  <c r="G165" i="8"/>
  <c r="P165" i="8"/>
  <c r="M165" i="8"/>
  <c r="AB73" i="2"/>
  <c r="AC73" i="2" s="1"/>
  <c r="E74" i="2"/>
  <c r="AD74" i="2"/>
  <c r="AE74" i="2" s="1"/>
  <c r="L167" i="8"/>
  <c r="P167" i="8"/>
  <c r="O167" i="8"/>
  <c r="G167" i="8"/>
  <c r="N167" i="8"/>
  <c r="B167" i="8"/>
  <c r="M167" i="8"/>
  <c r="U75" i="2"/>
  <c r="V75" i="2" s="1"/>
  <c r="AC76" i="2"/>
  <c r="X77" i="2"/>
  <c r="AB79" i="2"/>
  <c r="AC79" i="2" s="1"/>
  <c r="P176" i="8"/>
  <c r="G176" i="8"/>
  <c r="M176" i="8"/>
  <c r="B176" i="8"/>
  <c r="N176" i="8"/>
  <c r="O176" i="8"/>
  <c r="L176" i="8"/>
  <c r="D84" i="2"/>
  <c r="AD87" i="2"/>
  <c r="AE87" i="2" s="1"/>
  <c r="AD90" i="2"/>
  <c r="AE90" i="2" s="1"/>
  <c r="L183" i="8"/>
  <c r="P183" i="8"/>
  <c r="O183" i="8"/>
  <c r="M183" i="8"/>
  <c r="G183" i="8"/>
  <c r="B183" i="8"/>
  <c r="N183" i="8"/>
  <c r="F91" i="2"/>
  <c r="S91" i="2"/>
  <c r="T91" i="2" s="1"/>
  <c r="AC92" i="2"/>
  <c r="D93" i="2"/>
  <c r="P186" i="8"/>
  <c r="G186" i="8"/>
  <c r="M186" i="8"/>
  <c r="B186" i="8"/>
  <c r="O186" i="8"/>
  <c r="N186" i="8"/>
  <c r="L186" i="8"/>
  <c r="AD93" i="2"/>
  <c r="AE93" i="2" s="1"/>
  <c r="U95" i="2"/>
  <c r="V95" i="2" s="1"/>
  <c r="D96" i="2"/>
  <c r="W96" i="2"/>
  <c r="Y96" i="2" s="1"/>
  <c r="Z98" i="2"/>
  <c r="AA98" i="2" s="1"/>
  <c r="AF100" i="2"/>
  <c r="AB102" i="2"/>
  <c r="AC102" i="2" s="1"/>
  <c r="E106" i="2"/>
  <c r="W106" i="2"/>
  <c r="Y106" i="2" s="1"/>
  <c r="V33" i="4"/>
  <c r="U29" i="2"/>
  <c r="V29" i="2" s="1"/>
  <c r="AB29" i="2"/>
  <c r="AC29" i="2" s="1"/>
  <c r="Z29" i="2"/>
  <c r="AA29" i="2" s="1"/>
  <c r="U37" i="2"/>
  <c r="V37" i="2" s="1"/>
  <c r="AB37" i="2"/>
  <c r="AC37" i="2" s="1"/>
  <c r="Z37" i="2"/>
  <c r="AA37" i="2" s="1"/>
  <c r="Z46" i="2"/>
  <c r="AA46" i="2" s="1"/>
  <c r="AG46" i="2"/>
  <c r="W46" i="2"/>
  <c r="Y46" i="2" s="1"/>
  <c r="AF46" i="2"/>
  <c r="U46" i="2"/>
  <c r="V46" i="2" s="1"/>
  <c r="S46" i="2"/>
  <c r="T46" i="2" s="1"/>
  <c r="AB46" i="2"/>
  <c r="AC46" i="2" s="1"/>
  <c r="D46" i="2"/>
  <c r="F71" i="2"/>
  <c r="B71" i="2"/>
  <c r="A104" i="2"/>
  <c r="E104" i="2"/>
  <c r="U9" i="2"/>
  <c r="V9" i="2" s="1"/>
  <c r="U11" i="2"/>
  <c r="V11" i="2" s="1"/>
  <c r="U13" i="2"/>
  <c r="V13" i="2" s="1"/>
  <c r="U15" i="2"/>
  <c r="V15" i="2" s="1"/>
  <c r="U17" i="2"/>
  <c r="V17" i="2" s="1"/>
  <c r="U19" i="2"/>
  <c r="V19" i="2" s="1"/>
  <c r="AF20" i="2"/>
  <c r="X20" i="2"/>
  <c r="Z20" i="2"/>
  <c r="AA20" i="2" s="1"/>
  <c r="B21" i="2"/>
  <c r="X21" i="2"/>
  <c r="AG21" i="2"/>
  <c r="U23" i="2"/>
  <c r="V23" i="2" s="1"/>
  <c r="S24" i="2"/>
  <c r="T24" i="2" s="1"/>
  <c r="U25" i="2"/>
  <c r="V25" i="2" s="1"/>
  <c r="U26" i="2"/>
  <c r="V26" i="2" s="1"/>
  <c r="AG26" i="2"/>
  <c r="W27" i="2"/>
  <c r="Y27" i="2" s="1"/>
  <c r="D29" i="2"/>
  <c r="AG35" i="2"/>
  <c r="D37" i="2"/>
  <c r="F44" i="2"/>
  <c r="AB47" i="2"/>
  <c r="AC47" i="2" s="1"/>
  <c r="W35" i="2"/>
  <c r="Y35" i="2" s="1"/>
  <c r="B36" i="2"/>
  <c r="S37" i="2"/>
  <c r="T37" i="2" s="1"/>
  <c r="AF37" i="2"/>
  <c r="C39" i="2"/>
  <c r="U39" i="2"/>
  <c r="V39" i="2" s="1"/>
  <c r="AB39" i="2"/>
  <c r="AC39" i="2" s="1"/>
  <c r="Z39" i="2"/>
  <c r="AA39" i="2" s="1"/>
  <c r="S43" i="2"/>
  <c r="T43" i="2" s="1"/>
  <c r="Z43" i="2"/>
  <c r="AA43" i="2" s="1"/>
  <c r="X43" i="2"/>
  <c r="AG43" i="2"/>
  <c r="W43" i="2"/>
  <c r="Y43" i="2" s="1"/>
  <c r="E44" i="2"/>
  <c r="A44" i="2"/>
  <c r="C46" i="2"/>
  <c r="F50" i="2"/>
  <c r="E10" i="2"/>
  <c r="A11" i="2"/>
  <c r="AF25" i="2"/>
  <c r="B28" i="2"/>
  <c r="S29" i="2"/>
  <c r="T29" i="2" s="1"/>
  <c r="AF29" i="2"/>
  <c r="C31" i="2"/>
  <c r="U31" i="2"/>
  <c r="V31" i="2" s="1"/>
  <c r="AB31" i="2"/>
  <c r="AC31" i="2" s="1"/>
  <c r="Z31" i="2"/>
  <c r="AA31" i="2" s="1"/>
  <c r="E34" i="2"/>
  <c r="W9" i="2"/>
  <c r="Y9" i="2" s="1"/>
  <c r="W11" i="2"/>
  <c r="Y11" i="2" s="1"/>
  <c r="F12" i="2"/>
  <c r="W13" i="2"/>
  <c r="Y13" i="2" s="1"/>
  <c r="F14" i="2"/>
  <c r="W15" i="2"/>
  <c r="Y15" i="2" s="1"/>
  <c r="F16" i="2"/>
  <c r="W17" i="2"/>
  <c r="Y17" i="2" s="1"/>
  <c r="F18" i="2"/>
  <c r="W19" i="2"/>
  <c r="Y19" i="2" s="1"/>
  <c r="F20" i="2"/>
  <c r="Z21" i="2"/>
  <c r="AA21" i="2" s="1"/>
  <c r="B22" i="2"/>
  <c r="W23" i="2"/>
  <c r="Y23" i="2" s="1"/>
  <c r="AF23" i="2"/>
  <c r="U24" i="2"/>
  <c r="V24" i="2" s="1"/>
  <c r="W25" i="2"/>
  <c r="Y25" i="2" s="1"/>
  <c r="AG25" i="2"/>
  <c r="B27" i="2"/>
  <c r="AG29" i="2"/>
  <c r="D31" i="2"/>
  <c r="AG37" i="2"/>
  <c r="D39" i="2"/>
  <c r="Z42" i="2"/>
  <c r="AA42" i="2" s="1"/>
  <c r="W42" i="2"/>
  <c r="Y42" i="2" s="1"/>
  <c r="AB42" i="2"/>
  <c r="AC42" i="2" s="1"/>
  <c r="D42" i="2"/>
  <c r="X42" i="2"/>
  <c r="AG42" i="2"/>
  <c r="AF42" i="2"/>
  <c r="U42" i="2"/>
  <c r="V42" i="2" s="1"/>
  <c r="X46" i="2"/>
  <c r="E50" i="2"/>
  <c r="A50" i="2"/>
  <c r="U51" i="2"/>
  <c r="V51" i="2" s="1"/>
  <c r="S51" i="2"/>
  <c r="T51" i="2" s="1"/>
  <c r="AB51" i="2"/>
  <c r="AC51" i="2" s="1"/>
  <c r="X51" i="2"/>
  <c r="W51" i="2"/>
  <c r="Y51" i="2" s="1"/>
  <c r="AG51" i="2"/>
  <c r="AF51" i="2"/>
  <c r="D51" i="2"/>
  <c r="AF24" i="2"/>
  <c r="X24" i="2"/>
  <c r="AB24" i="2"/>
  <c r="AC24" i="2" s="1"/>
  <c r="A13" i="2"/>
  <c r="A15" i="2"/>
  <c r="A17" i="2"/>
  <c r="A19" i="2"/>
  <c r="A22" i="2"/>
  <c r="X9" i="2"/>
  <c r="AF9" i="2"/>
  <c r="T10" i="2"/>
  <c r="X11" i="2"/>
  <c r="AF11" i="2"/>
  <c r="T12" i="2"/>
  <c r="X13" i="2"/>
  <c r="AF13" i="2"/>
  <c r="T14" i="2"/>
  <c r="X15" i="2"/>
  <c r="AF15" i="2"/>
  <c r="T16" i="2"/>
  <c r="X17" i="2"/>
  <c r="AF17" i="2"/>
  <c r="T18" i="2"/>
  <c r="X19" i="2"/>
  <c r="AF19" i="2"/>
  <c r="T20" i="2"/>
  <c r="E21" i="2"/>
  <c r="AF22" i="2"/>
  <c r="X22" i="2"/>
  <c r="Z22" i="2"/>
  <c r="AA22" i="2" s="1"/>
  <c r="X23" i="2"/>
  <c r="AG23" i="2"/>
  <c r="W24" i="2"/>
  <c r="Y24" i="2" s="1"/>
  <c r="AB27" i="2"/>
  <c r="AC27" i="2" s="1"/>
  <c r="Z27" i="2"/>
  <c r="AA27" i="2" s="1"/>
  <c r="E28" i="2"/>
  <c r="W29" i="2"/>
  <c r="Y29" i="2" s="1"/>
  <c r="S31" i="2"/>
  <c r="T31" i="2" s="1"/>
  <c r="AF31" i="2"/>
  <c r="U33" i="2"/>
  <c r="V33" i="2" s="1"/>
  <c r="AB33" i="2"/>
  <c r="AC33" i="2" s="1"/>
  <c r="Z33" i="2"/>
  <c r="AA33" i="2" s="1"/>
  <c r="E36" i="2"/>
  <c r="W37" i="2"/>
  <c r="Y37" i="2" s="1"/>
  <c r="S39" i="2"/>
  <c r="T39" i="2" s="1"/>
  <c r="AF39" i="2"/>
  <c r="S41" i="2"/>
  <c r="T41" i="2" s="1"/>
  <c r="Z41" i="2"/>
  <c r="AA41" i="2" s="1"/>
  <c r="AG41" i="2"/>
  <c r="W41" i="2"/>
  <c r="Y41" i="2" s="1"/>
  <c r="AF41" i="2"/>
  <c r="U41" i="2"/>
  <c r="V41" i="2" s="1"/>
  <c r="D43" i="2"/>
  <c r="U43" i="2"/>
  <c r="V43" i="2" s="1"/>
  <c r="A45" i="2"/>
  <c r="E45" i="2"/>
  <c r="E54" i="2"/>
  <c r="A54" i="2"/>
  <c r="D24" i="2"/>
  <c r="T21" i="2"/>
  <c r="B25" i="2"/>
  <c r="AF26" i="2"/>
  <c r="X26" i="2"/>
  <c r="X29" i="2"/>
  <c r="X37" i="2"/>
  <c r="A43" i="2"/>
  <c r="E43" i="2"/>
  <c r="F45" i="2"/>
  <c r="B45" i="2"/>
  <c r="B48" i="2"/>
  <c r="F48" i="2"/>
  <c r="Z23" i="2"/>
  <c r="AA23" i="2" s="1"/>
  <c r="Z24" i="2"/>
  <c r="AA24" i="2" s="1"/>
  <c r="AB25" i="2"/>
  <c r="AC25" i="2" s="1"/>
  <c r="Z25" i="2"/>
  <c r="AA25" i="2" s="1"/>
  <c r="E26" i="2"/>
  <c r="F27" i="2"/>
  <c r="E30" i="2"/>
  <c r="W31" i="2"/>
  <c r="Y31" i="2" s="1"/>
  <c r="U35" i="2"/>
  <c r="V35" i="2" s="1"/>
  <c r="AB35" i="2"/>
  <c r="AC35" i="2" s="1"/>
  <c r="Z35" i="2"/>
  <c r="AA35" i="2" s="1"/>
  <c r="E38" i="2"/>
  <c r="U47" i="2"/>
  <c r="V47" i="2" s="1"/>
  <c r="S47" i="2"/>
  <c r="T47" i="2" s="1"/>
  <c r="AF47" i="2"/>
  <c r="D47" i="2"/>
  <c r="Z47" i="2"/>
  <c r="AA47" i="2" s="1"/>
  <c r="X47" i="2"/>
  <c r="W47" i="2"/>
  <c r="Y47" i="2" s="1"/>
  <c r="E48" i="2"/>
  <c r="A48" i="2"/>
  <c r="E67" i="2"/>
  <c r="A67" i="2"/>
  <c r="AF72" i="2"/>
  <c r="X72" i="2"/>
  <c r="U72" i="2"/>
  <c r="V72" i="2" s="1"/>
  <c r="W72" i="2"/>
  <c r="Y72" i="2" s="1"/>
  <c r="AG72" i="2"/>
  <c r="S72" i="2"/>
  <c r="T72" i="2" s="1"/>
  <c r="AB72" i="2"/>
  <c r="AC72" i="2" s="1"/>
  <c r="Z72" i="2"/>
  <c r="AA72" i="2" s="1"/>
  <c r="D72" i="2"/>
  <c r="E42" i="2"/>
  <c r="Z45" i="2"/>
  <c r="AA45" i="2" s="1"/>
  <c r="E49" i="2"/>
  <c r="AG49" i="2"/>
  <c r="U53" i="2"/>
  <c r="V53" i="2" s="1"/>
  <c r="S53" i="2"/>
  <c r="T53" i="2" s="1"/>
  <c r="E56" i="2"/>
  <c r="AG59" i="2"/>
  <c r="U59" i="2"/>
  <c r="V59" i="2" s="1"/>
  <c r="AB59" i="2"/>
  <c r="AC59" i="2" s="1"/>
  <c r="S59" i="2"/>
  <c r="T59" i="2" s="1"/>
  <c r="U62" i="2"/>
  <c r="V62" i="2" s="1"/>
  <c r="Z62" i="2"/>
  <c r="AA62" i="2" s="1"/>
  <c r="AG62" i="2"/>
  <c r="W62" i="2"/>
  <c r="Y62" i="2" s="1"/>
  <c r="AF62" i="2"/>
  <c r="S62" i="2"/>
  <c r="T62" i="2" s="1"/>
  <c r="AB62" i="2"/>
  <c r="AC62" i="2" s="1"/>
  <c r="S66" i="2"/>
  <c r="T66" i="2" s="1"/>
  <c r="C85" i="2"/>
  <c r="F85" i="2"/>
  <c r="A98" i="2"/>
  <c r="E98" i="2"/>
  <c r="AB45" i="2"/>
  <c r="AC45" i="2" s="1"/>
  <c r="W49" i="2"/>
  <c r="Y49" i="2" s="1"/>
  <c r="U55" i="2"/>
  <c r="V55" i="2" s="1"/>
  <c r="S55" i="2"/>
  <c r="T55" i="2" s="1"/>
  <c r="E91" i="2"/>
  <c r="A91" i="2"/>
  <c r="X28" i="2"/>
  <c r="AF28" i="2"/>
  <c r="X30" i="2"/>
  <c r="AF30" i="2"/>
  <c r="X32" i="2"/>
  <c r="AF32" i="2"/>
  <c r="X34" i="2"/>
  <c r="AF34" i="2"/>
  <c r="X36" i="2"/>
  <c r="AF36" i="2"/>
  <c r="X38" i="2"/>
  <c r="AF38" i="2"/>
  <c r="X40" i="2"/>
  <c r="AF40" i="2"/>
  <c r="Z44" i="2"/>
  <c r="AA44" i="2" s="1"/>
  <c r="W44" i="2"/>
  <c r="Y44" i="2" s="1"/>
  <c r="D45" i="2"/>
  <c r="E46" i="2"/>
  <c r="E53" i="2"/>
  <c r="AG53" i="2"/>
  <c r="D55" i="2"/>
  <c r="AF55" i="2"/>
  <c r="U57" i="2"/>
  <c r="V57" i="2" s="1"/>
  <c r="AB57" i="2"/>
  <c r="AC57" i="2" s="1"/>
  <c r="S57" i="2"/>
  <c r="T57" i="2" s="1"/>
  <c r="AG57" i="2"/>
  <c r="W59" i="2"/>
  <c r="Y59" i="2" s="1"/>
  <c r="X62" i="2"/>
  <c r="T65" i="2"/>
  <c r="U68" i="2"/>
  <c r="V68" i="2" s="1"/>
  <c r="S68" i="2"/>
  <c r="T68" i="2" s="1"/>
  <c r="Z68" i="2"/>
  <c r="AA68" i="2" s="1"/>
  <c r="X68" i="2"/>
  <c r="AG68" i="2"/>
  <c r="W68" i="2"/>
  <c r="Y68" i="2" s="1"/>
  <c r="B75" i="2"/>
  <c r="E55" i="2"/>
  <c r="AG55" i="2"/>
  <c r="Y63" i="2"/>
  <c r="E68" i="2"/>
  <c r="S82" i="2"/>
  <c r="T82" i="2" s="1"/>
  <c r="AG82" i="2"/>
  <c r="X82" i="2"/>
  <c r="AB82" i="2"/>
  <c r="AC82" i="2" s="1"/>
  <c r="D82" i="2"/>
  <c r="AF82" i="2"/>
  <c r="Z82" i="2"/>
  <c r="AA82" i="2" s="1"/>
  <c r="W82" i="2"/>
  <c r="Y82" i="2" s="1"/>
  <c r="U82" i="2"/>
  <c r="V82" i="2" s="1"/>
  <c r="F86" i="2"/>
  <c r="B86" i="2"/>
  <c r="F88" i="2"/>
  <c r="B88" i="2"/>
  <c r="AF76" i="2"/>
  <c r="X76" i="2"/>
  <c r="U76" i="2"/>
  <c r="V76" i="2" s="1"/>
  <c r="Z76" i="2"/>
  <c r="AA76" i="2" s="1"/>
  <c r="W76" i="2"/>
  <c r="Y76" i="2" s="1"/>
  <c r="AG76" i="2"/>
  <c r="S76" i="2"/>
  <c r="T76" i="2" s="1"/>
  <c r="X45" i="2"/>
  <c r="U49" i="2"/>
  <c r="V49" i="2" s="1"/>
  <c r="S49" i="2"/>
  <c r="T49" i="2" s="1"/>
  <c r="E52" i="2"/>
  <c r="E58" i="2"/>
  <c r="U66" i="2"/>
  <c r="V66" i="2" s="1"/>
  <c r="AB66" i="2"/>
  <c r="AC66" i="2" s="1"/>
  <c r="X66" i="2"/>
  <c r="AG66" i="2"/>
  <c r="W66" i="2"/>
  <c r="Y66" i="2" s="1"/>
  <c r="AF66" i="2"/>
  <c r="D76" i="2"/>
  <c r="W48" i="2"/>
  <c r="Y48" i="2" s="1"/>
  <c r="W50" i="2"/>
  <c r="Y50" i="2" s="1"/>
  <c r="W52" i="2"/>
  <c r="Y52" i="2" s="1"/>
  <c r="W54" i="2"/>
  <c r="Y54" i="2" s="1"/>
  <c r="W56" i="2"/>
  <c r="Y56" i="2" s="1"/>
  <c r="W58" i="2"/>
  <c r="Y58" i="2" s="1"/>
  <c r="E62" i="2"/>
  <c r="S64" i="2"/>
  <c r="T64" i="2" s="1"/>
  <c r="E65" i="2"/>
  <c r="E72" i="2"/>
  <c r="E76" i="2"/>
  <c r="S80" i="2"/>
  <c r="T80" i="2" s="1"/>
  <c r="W81" i="2"/>
  <c r="Y81" i="2" s="1"/>
  <c r="AF81" i="2"/>
  <c r="AB81" i="2"/>
  <c r="AC81" i="2" s="1"/>
  <c r="S81" i="2"/>
  <c r="T81" i="2" s="1"/>
  <c r="AC86" i="2"/>
  <c r="U94" i="2"/>
  <c r="V94" i="2" s="1"/>
  <c r="S94" i="2"/>
  <c r="T94" i="2" s="1"/>
  <c r="X94" i="2"/>
  <c r="W94" i="2"/>
  <c r="Y94" i="2" s="1"/>
  <c r="AG94" i="2"/>
  <c r="AF94" i="2"/>
  <c r="D94" i="2"/>
  <c r="AB94" i="2"/>
  <c r="AC94" i="2" s="1"/>
  <c r="Z94" i="2"/>
  <c r="AA94" i="2" s="1"/>
  <c r="B95" i="2"/>
  <c r="F95" i="2"/>
  <c r="E107" i="2"/>
  <c r="A107" i="2"/>
  <c r="AC60" i="2"/>
  <c r="AF64" i="2"/>
  <c r="E80" i="2"/>
  <c r="A80" i="2"/>
  <c r="AG48" i="2"/>
  <c r="AG50" i="2"/>
  <c r="AG52" i="2"/>
  <c r="AG54" i="2"/>
  <c r="AG56" i="2"/>
  <c r="AG58" i="2"/>
  <c r="W64" i="2"/>
  <c r="Y64" i="2" s="1"/>
  <c r="AG64" i="2"/>
  <c r="T71" i="2"/>
  <c r="T75" i="2"/>
  <c r="T79" i="2"/>
  <c r="A82" i="2"/>
  <c r="E82" i="2"/>
  <c r="F83" i="2"/>
  <c r="T83" i="2"/>
  <c r="A84" i="2"/>
  <c r="W85" i="2"/>
  <c r="Y85" i="2" s="1"/>
  <c r="AG85" i="2"/>
  <c r="X85" i="2"/>
  <c r="AF85" i="2"/>
  <c r="AF60" i="2"/>
  <c r="X64" i="2"/>
  <c r="A65" i="2"/>
  <c r="Y65" i="2"/>
  <c r="AF70" i="2"/>
  <c r="X70" i="2"/>
  <c r="U70" i="2"/>
  <c r="V70" i="2" s="1"/>
  <c r="AB70" i="2"/>
  <c r="AC70" i="2" s="1"/>
  <c r="E71" i="2"/>
  <c r="AF74" i="2"/>
  <c r="X74" i="2"/>
  <c r="U74" i="2"/>
  <c r="V74" i="2" s="1"/>
  <c r="AB74" i="2"/>
  <c r="AC74" i="2" s="1"/>
  <c r="E75" i="2"/>
  <c r="AF78" i="2"/>
  <c r="X78" i="2"/>
  <c r="U78" i="2"/>
  <c r="V78" i="2" s="1"/>
  <c r="AB78" i="2"/>
  <c r="AC78" i="2" s="1"/>
  <c r="E79" i="2"/>
  <c r="X81" i="2"/>
  <c r="E83" i="2"/>
  <c r="D85" i="2"/>
  <c r="A87" i="2"/>
  <c r="Z87" i="2"/>
  <c r="AA87" i="2" s="1"/>
  <c r="W87" i="2"/>
  <c r="Y87" i="2" s="1"/>
  <c r="AB87" i="2"/>
  <c r="AC87" i="2" s="1"/>
  <c r="AG87" i="2"/>
  <c r="AF87" i="2"/>
  <c r="U87" i="2"/>
  <c r="V87" i="2" s="1"/>
  <c r="B81" i="2"/>
  <c r="F81" i="2"/>
  <c r="E89" i="2"/>
  <c r="A89" i="2"/>
  <c r="Y75" i="2"/>
  <c r="E69" i="2"/>
  <c r="Z80" i="2"/>
  <c r="AA80" i="2" s="1"/>
  <c r="AG80" i="2"/>
  <c r="X80" i="2"/>
  <c r="U80" i="2"/>
  <c r="V80" i="2" s="1"/>
  <c r="AF80" i="2"/>
  <c r="E86" i="2"/>
  <c r="A86" i="2"/>
  <c r="A88" i="2"/>
  <c r="E88" i="2"/>
  <c r="AG61" i="2"/>
  <c r="AG63" i="2"/>
  <c r="AG65" i="2"/>
  <c r="AG67" i="2"/>
  <c r="AG69" i="2"/>
  <c r="AG71" i="2"/>
  <c r="AG73" i="2"/>
  <c r="AG75" i="2"/>
  <c r="AG77" i="2"/>
  <c r="Z83" i="2"/>
  <c r="AA83" i="2" s="1"/>
  <c r="A85" i="2"/>
  <c r="W86" i="2"/>
  <c r="Y86" i="2" s="1"/>
  <c r="AF86" i="2"/>
  <c r="X88" i="2"/>
  <c r="U90" i="2"/>
  <c r="V90" i="2" s="1"/>
  <c r="S90" i="2"/>
  <c r="T90" i="2" s="1"/>
  <c r="E93" i="2"/>
  <c r="X98" i="2"/>
  <c r="W100" i="2"/>
  <c r="Y100" i="2" s="1"/>
  <c r="A101" i="2"/>
  <c r="E102" i="2"/>
  <c r="AC103" i="2"/>
  <c r="Z84" i="2"/>
  <c r="AA84" i="2" s="1"/>
  <c r="X86" i="2"/>
  <c r="AG86" i="2"/>
  <c r="Z89" i="2"/>
  <c r="AA89" i="2" s="1"/>
  <c r="W89" i="2"/>
  <c r="Y89" i="2" s="1"/>
  <c r="U92" i="2"/>
  <c r="V92" i="2" s="1"/>
  <c r="S92" i="2"/>
  <c r="T92" i="2" s="1"/>
  <c r="E95" i="2"/>
  <c r="X100" i="2"/>
  <c r="Y102" i="2"/>
  <c r="AC96" i="2"/>
  <c r="Y108" i="2"/>
  <c r="F82" i="2"/>
  <c r="Z86" i="2"/>
  <c r="AA86" i="2" s="1"/>
  <c r="AB88" i="2"/>
  <c r="AC88" i="2" s="1"/>
  <c r="F89" i="2"/>
  <c r="S89" i="2"/>
  <c r="T89" i="2" s="1"/>
  <c r="W90" i="2"/>
  <c r="Y90" i="2" s="1"/>
  <c r="E92" i="2"/>
  <c r="AG92" i="2"/>
  <c r="U96" i="2"/>
  <c r="V96" i="2" s="1"/>
  <c r="S96" i="2"/>
  <c r="T96" i="2" s="1"/>
  <c r="E99" i="2"/>
  <c r="F101" i="2"/>
  <c r="U98" i="2"/>
  <c r="V98" i="2" s="1"/>
  <c r="S98" i="2"/>
  <c r="T98" i="2" s="1"/>
  <c r="F84" i="2"/>
  <c r="E96" i="2"/>
  <c r="D98" i="2"/>
  <c r="AF98" i="2"/>
  <c r="U100" i="2"/>
  <c r="V100" i="2" s="1"/>
  <c r="S100" i="2"/>
  <c r="T100" i="2" s="1"/>
  <c r="A97" i="2"/>
  <c r="W91" i="2"/>
  <c r="Y91" i="2" s="1"/>
  <c r="W93" i="2"/>
  <c r="Y93" i="2" s="1"/>
  <c r="W95" i="2"/>
  <c r="Y95" i="2" s="1"/>
  <c r="W97" i="2"/>
  <c r="Y97" i="2" s="1"/>
  <c r="W99" i="2"/>
  <c r="Y99" i="2" s="1"/>
  <c r="W101" i="2"/>
  <c r="Y101" i="2" s="1"/>
  <c r="S102" i="2"/>
  <c r="T102" i="2" s="1"/>
  <c r="W103" i="2"/>
  <c r="Y103" i="2" s="1"/>
  <c r="S104" i="2"/>
  <c r="T104" i="2" s="1"/>
  <c r="W105" i="2"/>
  <c r="Y105" i="2" s="1"/>
  <c r="S106" i="2"/>
  <c r="T106" i="2" s="1"/>
  <c r="W107" i="2"/>
  <c r="Y107" i="2" s="1"/>
  <c r="S108" i="2"/>
  <c r="T108" i="2" s="1"/>
  <c r="AB108" i="2"/>
  <c r="AC108" i="2" s="1"/>
  <c r="AG91" i="2"/>
  <c r="AG93" i="2"/>
  <c r="AG95" i="2"/>
  <c r="AG97" i="2"/>
  <c r="AG99" i="2"/>
  <c r="AG101" i="2"/>
  <c r="U102" i="2"/>
  <c r="V102" i="2" s="1"/>
  <c r="AG103" i="2"/>
  <c r="U104" i="2"/>
  <c r="V104" i="2" s="1"/>
  <c r="AG105" i="2"/>
  <c r="U106" i="2"/>
  <c r="V106" i="2" s="1"/>
  <c r="AG107" i="2"/>
  <c r="U108" i="2"/>
  <c r="V108" i="2" s="1"/>
  <c r="T27" i="1"/>
  <c r="U27" i="1" s="1"/>
  <c r="D27" i="1"/>
  <c r="AA27" i="1"/>
  <c r="AB27" i="1" s="1"/>
  <c r="AC27" i="1"/>
  <c r="AD27" i="1" s="1"/>
  <c r="Y27" i="1"/>
  <c r="Z27" i="1" s="1"/>
  <c r="W27" i="1"/>
  <c r="AF27" i="1"/>
  <c r="V27" i="1"/>
  <c r="X27" i="1" s="1"/>
  <c r="AE27" i="1"/>
  <c r="R27" i="1"/>
  <c r="S27" i="1" s="1"/>
  <c r="T26" i="1"/>
  <c r="U26" i="1" s="1"/>
  <c r="D26" i="1"/>
  <c r="AA26" i="1"/>
  <c r="AB26" i="1" s="1"/>
  <c r="AF26" i="1"/>
  <c r="V26" i="1"/>
  <c r="X26" i="1" s="1"/>
  <c r="R26" i="1"/>
  <c r="S26" i="1" s="1"/>
  <c r="AC26" i="1"/>
  <c r="AD26" i="1" s="1"/>
  <c r="Y26" i="1"/>
  <c r="Z26" i="1" s="1"/>
  <c r="W26" i="1"/>
  <c r="AE26" i="1"/>
  <c r="T22" i="1"/>
  <c r="U22" i="1" s="1"/>
  <c r="D22" i="1"/>
  <c r="Y22" i="1"/>
  <c r="Z22" i="1" s="1"/>
  <c r="AF22" i="1"/>
  <c r="W22" i="1"/>
  <c r="AE22" i="1"/>
  <c r="V22" i="1"/>
  <c r="X22" i="1" s="1"/>
  <c r="AC22" i="1"/>
  <c r="AD22" i="1" s="1"/>
  <c r="AA22" i="1"/>
  <c r="AB22" i="1" s="1"/>
  <c r="R22" i="1"/>
  <c r="S22" i="1" s="1"/>
  <c r="T30" i="1"/>
  <c r="U30" i="1" s="1"/>
  <c r="D30" i="1"/>
  <c r="AA30" i="1"/>
  <c r="AB30" i="1" s="1"/>
  <c r="AF30" i="1"/>
  <c r="AC30" i="1"/>
  <c r="AD30" i="1" s="1"/>
  <c r="W30" i="1"/>
  <c r="V30" i="1"/>
  <c r="X30" i="1" s="1"/>
  <c r="Y30" i="1"/>
  <c r="Z30" i="1" s="1"/>
  <c r="AE30" i="1"/>
  <c r="R30" i="1"/>
  <c r="S30" i="1" s="1"/>
  <c r="T24" i="1"/>
  <c r="U24" i="1" s="1"/>
  <c r="D24" i="1"/>
  <c r="AA24" i="1"/>
  <c r="AB24" i="1" s="1"/>
  <c r="R24" i="1"/>
  <c r="S24" i="1" s="1"/>
  <c r="Y24" i="1"/>
  <c r="Z24" i="1" s="1"/>
  <c r="W24" i="1"/>
  <c r="AF24" i="1"/>
  <c r="V24" i="1"/>
  <c r="X24" i="1" s="1"/>
  <c r="AE24" i="1"/>
  <c r="AC24" i="1"/>
  <c r="AD24" i="1" s="1"/>
  <c r="T23" i="1"/>
  <c r="U23" i="1" s="1"/>
  <c r="D23" i="1"/>
  <c r="AA23" i="1"/>
  <c r="AB23" i="1" s="1"/>
  <c r="W23" i="1"/>
  <c r="AE23" i="1"/>
  <c r="V23" i="1"/>
  <c r="X23" i="1" s="1"/>
  <c r="R23" i="1"/>
  <c r="S23" i="1" s="1"/>
  <c r="AC23" i="1"/>
  <c r="AD23" i="1" s="1"/>
  <c r="Y23" i="1"/>
  <c r="Z23" i="1" s="1"/>
  <c r="AF23" i="1"/>
  <c r="W16" i="1"/>
  <c r="AE16" i="1"/>
  <c r="W17" i="1"/>
  <c r="W19" i="1"/>
  <c r="AE19" i="1"/>
  <c r="AE20" i="1"/>
  <c r="AF16" i="1"/>
  <c r="AF17" i="1"/>
  <c r="AF18" i="1"/>
  <c r="AF19" i="1"/>
  <c r="AF20" i="1"/>
  <c r="Y21" i="1"/>
  <c r="Z21" i="1" s="1"/>
  <c r="Y28" i="1"/>
  <c r="Z28" i="1" s="1"/>
  <c r="V29" i="1"/>
  <c r="X29" i="1" s="1"/>
  <c r="AF29" i="1"/>
  <c r="R37" i="1"/>
  <c r="S37" i="1" s="1"/>
  <c r="AE37" i="1"/>
  <c r="T38" i="1"/>
  <c r="U38" i="1" s="1"/>
  <c r="D38" i="1"/>
  <c r="AA38" i="1"/>
  <c r="AB38" i="1" s="1"/>
  <c r="AF38" i="1"/>
  <c r="V43" i="1"/>
  <c r="X43" i="1" s="1"/>
  <c r="R47" i="1"/>
  <c r="S47" i="1" s="1"/>
  <c r="Y47" i="1"/>
  <c r="Z47" i="1" s="1"/>
  <c r="AF47" i="1"/>
  <c r="AE47" i="1"/>
  <c r="T47" i="1"/>
  <c r="U47" i="1" s="1"/>
  <c r="AA47" i="1"/>
  <c r="AB47" i="1" s="1"/>
  <c r="W47" i="1"/>
  <c r="R49" i="1"/>
  <c r="S49" i="1" s="1"/>
  <c r="Y49" i="1"/>
  <c r="Z49" i="1" s="1"/>
  <c r="AF49" i="1"/>
  <c r="AA49" i="1"/>
  <c r="AB49" i="1" s="1"/>
  <c r="W49" i="1"/>
  <c r="AE49" i="1"/>
  <c r="T49" i="1"/>
  <c r="U49" i="1" s="1"/>
  <c r="Y69" i="1"/>
  <c r="Z69" i="1" s="1"/>
  <c r="D69" i="1"/>
  <c r="AC69" i="1"/>
  <c r="AD69" i="1" s="1"/>
  <c r="T69" i="1"/>
  <c r="U69" i="1" s="1"/>
  <c r="AA69" i="1"/>
  <c r="AB69" i="1" s="1"/>
  <c r="R69" i="1"/>
  <c r="S69" i="1" s="1"/>
  <c r="AF69" i="1"/>
  <c r="W69" i="1"/>
  <c r="AE69" i="1"/>
  <c r="V69" i="1"/>
  <c r="X69" i="1" s="1"/>
  <c r="T35" i="1"/>
  <c r="U35" i="1" s="1"/>
  <c r="D35" i="1"/>
  <c r="AA35" i="1"/>
  <c r="AB35" i="1" s="1"/>
  <c r="AF35" i="1"/>
  <c r="Y17" i="1"/>
  <c r="Z17" i="1" s="1"/>
  <c r="Y18" i="1"/>
  <c r="Z18" i="1" s="1"/>
  <c r="Y19" i="1"/>
  <c r="Z19" i="1" s="1"/>
  <c r="Y20" i="1"/>
  <c r="Z20" i="1" s="1"/>
  <c r="T25" i="1"/>
  <c r="U25" i="1" s="1"/>
  <c r="D25" i="1"/>
  <c r="AA25" i="1"/>
  <c r="AB25" i="1" s="1"/>
  <c r="AC25" i="1"/>
  <c r="AD25" i="1" s="1"/>
  <c r="T31" i="1"/>
  <c r="U31" i="1" s="1"/>
  <c r="D31" i="1"/>
  <c r="AA31" i="1"/>
  <c r="AB31" i="1" s="1"/>
  <c r="AF31" i="1"/>
  <c r="AC32" i="1"/>
  <c r="AD32" i="1" s="1"/>
  <c r="W35" i="1"/>
  <c r="V36" i="1"/>
  <c r="X36" i="1" s="1"/>
  <c r="S38" i="1"/>
  <c r="T39" i="1"/>
  <c r="U39" i="1" s="1"/>
  <c r="D39" i="1"/>
  <c r="AA39" i="1"/>
  <c r="AB39" i="1" s="1"/>
  <c r="AF39" i="1"/>
  <c r="X49" i="1"/>
  <c r="R55" i="1"/>
  <c r="S55" i="1" s="1"/>
  <c r="Y55" i="1"/>
  <c r="Z55" i="1" s="1"/>
  <c r="AF55" i="1"/>
  <c r="V55" i="1"/>
  <c r="X55" i="1" s="1"/>
  <c r="D55" i="1"/>
  <c r="AE55" i="1"/>
  <c r="T55" i="1"/>
  <c r="U55" i="1" s="1"/>
  <c r="AA55" i="1"/>
  <c r="AB55" i="1" s="1"/>
  <c r="W55" i="1"/>
  <c r="T29" i="1"/>
  <c r="U29" i="1" s="1"/>
  <c r="D29" i="1"/>
  <c r="AA29" i="1"/>
  <c r="AB29" i="1" s="1"/>
  <c r="AC29" i="1"/>
  <c r="AD29" i="1" s="1"/>
  <c r="R17" i="1"/>
  <c r="S17" i="1" s="1"/>
  <c r="T40" i="1"/>
  <c r="U40" i="1" s="1"/>
  <c r="D40" i="1"/>
  <c r="AA40" i="1"/>
  <c r="AB40" i="1" s="1"/>
  <c r="AF40" i="1"/>
  <c r="AA20" i="1"/>
  <c r="AB20" i="1" s="1"/>
  <c r="AC21" i="1"/>
  <c r="AD21" i="1" s="1"/>
  <c r="AE25" i="1"/>
  <c r="Y29" i="1"/>
  <c r="Z29" i="1" s="1"/>
  <c r="R32" i="1"/>
  <c r="S32" i="1" s="1"/>
  <c r="T33" i="1"/>
  <c r="U33" i="1" s="1"/>
  <c r="D33" i="1"/>
  <c r="AA33" i="1"/>
  <c r="AB33" i="1" s="1"/>
  <c r="AF33" i="1"/>
  <c r="W37" i="1"/>
  <c r="V38" i="1"/>
  <c r="X38" i="1" s="1"/>
  <c r="R40" i="1"/>
  <c r="S40" i="1" s="1"/>
  <c r="AE40" i="1"/>
  <c r="T41" i="1"/>
  <c r="U41" i="1" s="1"/>
  <c r="D41" i="1"/>
  <c r="AA41" i="1"/>
  <c r="AB41" i="1" s="1"/>
  <c r="AF41" i="1"/>
  <c r="R45" i="1"/>
  <c r="S45" i="1" s="1"/>
  <c r="Y45" i="1"/>
  <c r="Z45" i="1" s="1"/>
  <c r="AF45" i="1"/>
  <c r="AA45" i="1"/>
  <c r="AB45" i="1" s="1"/>
  <c r="W45" i="1"/>
  <c r="AE45" i="1"/>
  <c r="T45" i="1"/>
  <c r="U45" i="1" s="1"/>
  <c r="AC49" i="1"/>
  <c r="AD49" i="1" s="1"/>
  <c r="Y16" i="1"/>
  <c r="Z16" i="1" s="1"/>
  <c r="R16" i="1"/>
  <c r="S16" i="1" s="1"/>
  <c r="T28" i="1"/>
  <c r="U28" i="1" s="1"/>
  <c r="D28" i="1"/>
  <c r="AA28" i="1"/>
  <c r="AB28" i="1" s="1"/>
  <c r="AC28" i="1"/>
  <c r="AD28" i="1" s="1"/>
  <c r="T32" i="1"/>
  <c r="U32" i="1" s="1"/>
  <c r="D32" i="1"/>
  <c r="AA32" i="1"/>
  <c r="AB32" i="1" s="1"/>
  <c r="AF32" i="1"/>
  <c r="Y35" i="1"/>
  <c r="Z35" i="1" s="1"/>
  <c r="AA16" i="1"/>
  <c r="AB16" i="1" s="1"/>
  <c r="AA17" i="1"/>
  <c r="AB17" i="1" s="1"/>
  <c r="AA18" i="1"/>
  <c r="AB18" i="1" s="1"/>
  <c r="AA19" i="1"/>
  <c r="AB19" i="1" s="1"/>
  <c r="D16" i="1"/>
  <c r="D17" i="1"/>
  <c r="T17" i="1"/>
  <c r="U17" i="1" s="1"/>
  <c r="D18" i="1"/>
  <c r="T18" i="1"/>
  <c r="U18" i="1" s="1"/>
  <c r="D19" i="1"/>
  <c r="D20" i="1"/>
  <c r="T20" i="1"/>
  <c r="U20" i="1" s="1"/>
  <c r="D21" i="1"/>
  <c r="V25" i="1"/>
  <c r="X25" i="1" s="1"/>
  <c r="AF25" i="1"/>
  <c r="AE28" i="1"/>
  <c r="V31" i="1"/>
  <c r="X31" i="1" s="1"/>
  <c r="R33" i="1"/>
  <c r="S33" i="1" s="1"/>
  <c r="AE33" i="1"/>
  <c r="T34" i="1"/>
  <c r="U34" i="1" s="1"/>
  <c r="D34" i="1"/>
  <c r="AA34" i="1"/>
  <c r="AB34" i="1" s="1"/>
  <c r="AF34" i="1"/>
  <c r="AC35" i="1"/>
  <c r="AD35" i="1" s="1"/>
  <c r="W38" i="1"/>
  <c r="V39" i="1"/>
  <c r="X39" i="1" s="1"/>
  <c r="R41" i="1"/>
  <c r="S41" i="1" s="1"/>
  <c r="AE41" i="1"/>
  <c r="T42" i="1"/>
  <c r="U42" i="1" s="1"/>
  <c r="D42" i="1"/>
  <c r="AA42" i="1"/>
  <c r="AB42" i="1" s="1"/>
  <c r="AF42" i="1"/>
  <c r="D47" i="1"/>
  <c r="AC47" i="1"/>
  <c r="AD47" i="1" s="1"/>
  <c r="D49" i="1"/>
  <c r="W39" i="1"/>
  <c r="V40" i="1"/>
  <c r="X40" i="1" s="1"/>
  <c r="AE42" i="1"/>
  <c r="T43" i="1"/>
  <c r="U43" i="1" s="1"/>
  <c r="D43" i="1"/>
  <c r="AA43" i="1"/>
  <c r="AB43" i="1" s="1"/>
  <c r="AF43" i="1"/>
  <c r="R29" i="1"/>
  <c r="S29" i="1" s="1"/>
  <c r="W32" i="1"/>
  <c r="R35" i="1"/>
  <c r="S35" i="1" s="1"/>
  <c r="AE35" i="1"/>
  <c r="T36" i="1"/>
  <c r="U36" i="1" s="1"/>
  <c r="D36" i="1"/>
  <c r="AA36" i="1"/>
  <c r="AB36" i="1" s="1"/>
  <c r="AF36" i="1"/>
  <c r="W40" i="1"/>
  <c r="W18" i="1"/>
  <c r="Y25" i="1"/>
  <c r="Z25" i="1" s="1"/>
  <c r="AE29" i="1"/>
  <c r="Y32" i="1"/>
  <c r="Z32" i="1" s="1"/>
  <c r="R36" i="1"/>
  <c r="S36" i="1" s="1"/>
  <c r="AE36" i="1"/>
  <c r="T37" i="1"/>
  <c r="U37" i="1" s="1"/>
  <c r="D37" i="1"/>
  <c r="AA37" i="1"/>
  <c r="AB37" i="1" s="1"/>
  <c r="AF37" i="1"/>
  <c r="Y40" i="1"/>
  <c r="Z40" i="1" s="1"/>
  <c r="R51" i="1"/>
  <c r="S51" i="1" s="1"/>
  <c r="Y51" i="1"/>
  <c r="Z51" i="1" s="1"/>
  <c r="AF51" i="1"/>
  <c r="V51" i="1"/>
  <c r="X51" i="1" s="1"/>
  <c r="D51" i="1"/>
  <c r="AE51" i="1"/>
  <c r="T51" i="1"/>
  <c r="U51" i="1" s="1"/>
  <c r="AA51" i="1"/>
  <c r="AB51" i="1" s="1"/>
  <c r="W51" i="1"/>
  <c r="R46" i="1"/>
  <c r="S46" i="1" s="1"/>
  <c r="Y46" i="1"/>
  <c r="Z46" i="1" s="1"/>
  <c r="AF46" i="1"/>
  <c r="AC46" i="1"/>
  <c r="AD46" i="1" s="1"/>
  <c r="D48" i="1"/>
  <c r="V48" i="1"/>
  <c r="X48" i="1" s="1"/>
  <c r="R50" i="1"/>
  <c r="S50" i="1" s="1"/>
  <c r="Y50" i="1"/>
  <c r="Z50" i="1" s="1"/>
  <c r="AF50" i="1"/>
  <c r="AC50" i="1"/>
  <c r="AD50" i="1" s="1"/>
  <c r="D52" i="1"/>
  <c r="V52" i="1"/>
  <c r="X52" i="1" s="1"/>
  <c r="T53" i="1"/>
  <c r="U53" i="1" s="1"/>
  <c r="AE53" i="1"/>
  <c r="R54" i="1"/>
  <c r="S54" i="1" s="1"/>
  <c r="Y54" i="1"/>
  <c r="Z54" i="1" s="1"/>
  <c r="AF54" i="1"/>
  <c r="AC54" i="1"/>
  <c r="AD54" i="1" s="1"/>
  <c r="X60" i="1"/>
  <c r="AB65" i="1"/>
  <c r="Y85" i="1"/>
  <c r="Z85" i="1" s="1"/>
  <c r="AF85" i="1"/>
  <c r="AE85" i="1"/>
  <c r="W85" i="1"/>
  <c r="V85" i="1"/>
  <c r="X85" i="1" s="1"/>
  <c r="AC85" i="1"/>
  <c r="AD85" i="1" s="1"/>
  <c r="AA85" i="1"/>
  <c r="AB85" i="1" s="1"/>
  <c r="D85" i="1"/>
  <c r="T85" i="1"/>
  <c r="U85" i="1" s="1"/>
  <c r="R85" i="1"/>
  <c r="S85" i="1" s="1"/>
  <c r="AB67" i="1"/>
  <c r="AB68" i="1"/>
  <c r="S68" i="1"/>
  <c r="Y87" i="1"/>
  <c r="Z87" i="1" s="1"/>
  <c r="AF87" i="1"/>
  <c r="W87" i="1"/>
  <c r="AE87" i="1"/>
  <c r="V87" i="1"/>
  <c r="X87" i="1" s="1"/>
  <c r="AA87" i="1"/>
  <c r="AB87" i="1" s="1"/>
  <c r="AC87" i="1"/>
  <c r="AD87" i="1" s="1"/>
  <c r="D87" i="1"/>
  <c r="T87" i="1"/>
  <c r="U87" i="1" s="1"/>
  <c r="R87" i="1"/>
  <c r="S87" i="1" s="1"/>
  <c r="T98" i="1"/>
  <c r="U98" i="1" s="1"/>
  <c r="D98" i="1"/>
  <c r="Y98" i="1"/>
  <c r="Z98" i="1" s="1"/>
  <c r="AF98" i="1"/>
  <c r="W98" i="1"/>
  <c r="AE98" i="1"/>
  <c r="V98" i="1"/>
  <c r="X98" i="1" s="1"/>
  <c r="AC98" i="1"/>
  <c r="AD98" i="1" s="1"/>
  <c r="AA98" i="1"/>
  <c r="AB98" i="1" s="1"/>
  <c r="R98" i="1"/>
  <c r="S98" i="1" s="1"/>
  <c r="W53" i="1"/>
  <c r="R48" i="1"/>
  <c r="S48" i="1" s="1"/>
  <c r="Y48" i="1"/>
  <c r="Z48" i="1" s="1"/>
  <c r="AF48" i="1"/>
  <c r="AC48" i="1"/>
  <c r="AD48" i="1" s="1"/>
  <c r="R52" i="1"/>
  <c r="S52" i="1" s="1"/>
  <c r="Y52" i="1"/>
  <c r="Z52" i="1" s="1"/>
  <c r="AF52" i="1"/>
  <c r="AC52" i="1"/>
  <c r="AD52" i="1" s="1"/>
  <c r="X65" i="1"/>
  <c r="T52" i="1"/>
  <c r="U52" i="1" s="1"/>
  <c r="AE52" i="1"/>
  <c r="R53" i="1"/>
  <c r="S53" i="1" s="1"/>
  <c r="Y53" i="1"/>
  <c r="Z53" i="1" s="1"/>
  <c r="AF53" i="1"/>
  <c r="AC53" i="1"/>
  <c r="AD53" i="1" s="1"/>
  <c r="T92" i="1"/>
  <c r="U92" i="1" s="1"/>
  <c r="D92" i="1"/>
  <c r="AF92" i="1"/>
  <c r="W92" i="1"/>
  <c r="AE92" i="1"/>
  <c r="V92" i="1"/>
  <c r="X92" i="1" s="1"/>
  <c r="AC92" i="1"/>
  <c r="AD92" i="1" s="1"/>
  <c r="AA92" i="1"/>
  <c r="AB92" i="1" s="1"/>
  <c r="Y92" i="1"/>
  <c r="Z92" i="1" s="1"/>
  <c r="R92" i="1"/>
  <c r="S92" i="1" s="1"/>
  <c r="AC66" i="1"/>
  <c r="AD66" i="1" s="1"/>
  <c r="AC67" i="1"/>
  <c r="AD67" i="1" s="1"/>
  <c r="Y70" i="1"/>
  <c r="Z70" i="1" s="1"/>
  <c r="AA70" i="1"/>
  <c r="AB70" i="1" s="1"/>
  <c r="AE77" i="1"/>
  <c r="T95" i="1"/>
  <c r="U95" i="1" s="1"/>
  <c r="D95" i="1"/>
  <c r="Y95" i="1"/>
  <c r="Z95" i="1" s="1"/>
  <c r="AF95" i="1"/>
  <c r="W95" i="1"/>
  <c r="AE95" i="1"/>
  <c r="V95" i="1"/>
  <c r="X95" i="1" s="1"/>
  <c r="AA95" i="1"/>
  <c r="AB95" i="1" s="1"/>
  <c r="R95" i="1"/>
  <c r="S95" i="1" s="1"/>
  <c r="T105" i="1"/>
  <c r="U105" i="1" s="1"/>
  <c r="D105" i="1"/>
  <c r="R105" i="1"/>
  <c r="S105" i="1" s="1"/>
  <c r="W105" i="1"/>
  <c r="AF105" i="1"/>
  <c r="V105" i="1"/>
  <c r="X105" i="1" s="1"/>
  <c r="AE105" i="1"/>
  <c r="AA105" i="1"/>
  <c r="AB105" i="1" s="1"/>
  <c r="Y72" i="1"/>
  <c r="Z72" i="1" s="1"/>
  <c r="AA72" i="1"/>
  <c r="AB72" i="1" s="1"/>
  <c r="Y74" i="1"/>
  <c r="Z74" i="1" s="1"/>
  <c r="AA74" i="1"/>
  <c r="AB74" i="1" s="1"/>
  <c r="Y76" i="1"/>
  <c r="Z76" i="1" s="1"/>
  <c r="AA76" i="1"/>
  <c r="AB76" i="1" s="1"/>
  <c r="Y78" i="1"/>
  <c r="Z78" i="1" s="1"/>
  <c r="AA78" i="1"/>
  <c r="AB78" i="1" s="1"/>
  <c r="D79" i="1"/>
  <c r="Y84" i="1"/>
  <c r="Z84" i="1" s="1"/>
  <c r="AE84" i="1"/>
  <c r="W84" i="1"/>
  <c r="V84" i="1"/>
  <c r="X84" i="1" s="1"/>
  <c r="AC84" i="1"/>
  <c r="AD84" i="1" s="1"/>
  <c r="AA84" i="1"/>
  <c r="AB84" i="1" s="1"/>
  <c r="T89" i="1"/>
  <c r="U89" i="1" s="1"/>
  <c r="D89" i="1"/>
  <c r="AF89" i="1"/>
  <c r="W89" i="1"/>
  <c r="AE89" i="1"/>
  <c r="V89" i="1"/>
  <c r="X89" i="1" s="1"/>
  <c r="AC89" i="1"/>
  <c r="AD89" i="1" s="1"/>
  <c r="AA89" i="1"/>
  <c r="AB89" i="1" s="1"/>
  <c r="R89" i="1"/>
  <c r="S89" i="1" s="1"/>
  <c r="Y89" i="1"/>
  <c r="Z89" i="1" s="1"/>
  <c r="T102" i="1"/>
  <c r="U102" i="1" s="1"/>
  <c r="D102" i="1"/>
  <c r="R102" i="1"/>
  <c r="S102" i="1" s="1"/>
  <c r="Y102" i="1"/>
  <c r="Z102" i="1" s="1"/>
  <c r="W102" i="1"/>
  <c r="AF102" i="1"/>
  <c r="V102" i="1"/>
  <c r="X102" i="1" s="1"/>
  <c r="AE102" i="1"/>
  <c r="AC102" i="1"/>
  <c r="AD102" i="1" s="1"/>
  <c r="T106" i="1"/>
  <c r="U106" i="1" s="1"/>
  <c r="D106" i="1"/>
  <c r="R106" i="1"/>
  <c r="S106" i="1" s="1"/>
  <c r="AE106" i="1"/>
  <c r="AC106" i="1"/>
  <c r="AD106" i="1" s="1"/>
  <c r="AA106" i="1"/>
  <c r="AB106" i="1" s="1"/>
  <c r="Y106" i="1"/>
  <c r="Z106" i="1" s="1"/>
  <c r="W106" i="1"/>
  <c r="T113" i="1"/>
  <c r="U113" i="1" s="1"/>
  <c r="D113" i="1"/>
  <c r="R113" i="1"/>
  <c r="S113" i="1" s="1"/>
  <c r="W113" i="1"/>
  <c r="AF113" i="1"/>
  <c r="V113" i="1"/>
  <c r="X113" i="1" s="1"/>
  <c r="AE113" i="1"/>
  <c r="AA113" i="1"/>
  <c r="AB113" i="1" s="1"/>
  <c r="T90" i="1"/>
  <c r="U90" i="1" s="1"/>
  <c r="D90" i="1"/>
  <c r="Y90" i="1"/>
  <c r="Z90" i="1" s="1"/>
  <c r="AF90" i="1"/>
  <c r="W90" i="1"/>
  <c r="AE90" i="1"/>
  <c r="V90" i="1"/>
  <c r="X90" i="1" s="1"/>
  <c r="AC90" i="1"/>
  <c r="AD90" i="1" s="1"/>
  <c r="T96" i="1"/>
  <c r="U96" i="1" s="1"/>
  <c r="D96" i="1"/>
  <c r="AC96" i="1"/>
  <c r="AD96" i="1" s="1"/>
  <c r="AA96" i="1"/>
  <c r="AB96" i="1" s="1"/>
  <c r="R96" i="1"/>
  <c r="S96" i="1" s="1"/>
  <c r="Y96" i="1"/>
  <c r="Z96" i="1" s="1"/>
  <c r="AE96" i="1"/>
  <c r="V96" i="1"/>
  <c r="X96" i="1" s="1"/>
  <c r="T99" i="1"/>
  <c r="U99" i="1" s="1"/>
  <c r="D99" i="1"/>
  <c r="AC99" i="1"/>
  <c r="AD99" i="1" s="1"/>
  <c r="AA99" i="1"/>
  <c r="AB99" i="1" s="1"/>
  <c r="R99" i="1"/>
  <c r="S99" i="1" s="1"/>
  <c r="Y99" i="1"/>
  <c r="Z99" i="1" s="1"/>
  <c r="AF99" i="1"/>
  <c r="W99" i="1"/>
  <c r="T110" i="1"/>
  <c r="U110" i="1" s="1"/>
  <c r="D110" i="1"/>
  <c r="R110" i="1"/>
  <c r="S110" i="1" s="1"/>
  <c r="Y110" i="1"/>
  <c r="Z110" i="1" s="1"/>
  <c r="W110" i="1"/>
  <c r="AF110" i="1"/>
  <c r="V110" i="1"/>
  <c r="X110" i="1" s="1"/>
  <c r="AE110" i="1"/>
  <c r="AC110" i="1"/>
  <c r="AD110" i="1" s="1"/>
  <c r="T114" i="1"/>
  <c r="U114" i="1" s="1"/>
  <c r="D114" i="1"/>
  <c r="R114" i="1"/>
  <c r="S114" i="1" s="1"/>
  <c r="AE114" i="1"/>
  <c r="AC114" i="1"/>
  <c r="AD114" i="1" s="1"/>
  <c r="AA114" i="1"/>
  <c r="AB114" i="1" s="1"/>
  <c r="Y114" i="1"/>
  <c r="Z114" i="1" s="1"/>
  <c r="W114" i="1"/>
  <c r="AF56" i="1"/>
  <c r="AF57" i="1"/>
  <c r="AF58" i="1"/>
  <c r="AF59" i="1"/>
  <c r="AF60" i="1"/>
  <c r="AF61" i="1"/>
  <c r="AF62" i="1"/>
  <c r="AF63" i="1"/>
  <c r="AF64" i="1"/>
  <c r="AF65" i="1"/>
  <c r="AF66" i="1"/>
  <c r="AF67" i="1"/>
  <c r="T70" i="1"/>
  <c r="U70" i="1" s="1"/>
  <c r="T72" i="1"/>
  <c r="U72" i="1" s="1"/>
  <c r="T74" i="1"/>
  <c r="U74" i="1" s="1"/>
  <c r="T76" i="1"/>
  <c r="U76" i="1" s="1"/>
  <c r="T78" i="1"/>
  <c r="U78" i="1" s="1"/>
  <c r="Y83" i="1"/>
  <c r="Z83" i="1" s="1"/>
  <c r="AE83" i="1"/>
  <c r="W83" i="1"/>
  <c r="V83" i="1"/>
  <c r="X83" i="1" s="1"/>
  <c r="AC83" i="1"/>
  <c r="AD83" i="1" s="1"/>
  <c r="AA83" i="1"/>
  <c r="AB83" i="1" s="1"/>
  <c r="T84" i="1"/>
  <c r="U84" i="1" s="1"/>
  <c r="Y86" i="1"/>
  <c r="Z86" i="1" s="1"/>
  <c r="AF86" i="1"/>
  <c r="AE86" i="1"/>
  <c r="W86" i="1"/>
  <c r="V86" i="1"/>
  <c r="X86" i="1" s="1"/>
  <c r="AC86" i="1"/>
  <c r="AD86" i="1" s="1"/>
  <c r="AA86" i="1"/>
  <c r="AB86" i="1" s="1"/>
  <c r="R90" i="1"/>
  <c r="S90" i="1" s="1"/>
  <c r="AC95" i="1"/>
  <c r="AD95" i="1" s="1"/>
  <c r="V99" i="1"/>
  <c r="X99" i="1" s="1"/>
  <c r="AA102" i="1"/>
  <c r="AB102" i="1" s="1"/>
  <c r="T103" i="1"/>
  <c r="U103" i="1" s="1"/>
  <c r="D103" i="1"/>
  <c r="R103" i="1"/>
  <c r="S103" i="1" s="1"/>
  <c r="AF103" i="1"/>
  <c r="V103" i="1"/>
  <c r="X103" i="1" s="1"/>
  <c r="AE103" i="1"/>
  <c r="AC103" i="1"/>
  <c r="AD103" i="1" s="1"/>
  <c r="AA103" i="1"/>
  <c r="AB103" i="1" s="1"/>
  <c r="AC113" i="1"/>
  <c r="AD113" i="1" s="1"/>
  <c r="V114" i="1"/>
  <c r="X114" i="1" s="1"/>
  <c r="AE70" i="1"/>
  <c r="AE72" i="1"/>
  <c r="AE74" i="1"/>
  <c r="AE76" i="1"/>
  <c r="AE78" i="1"/>
  <c r="W96" i="1"/>
  <c r="T100" i="1"/>
  <c r="U100" i="1" s="1"/>
  <c r="D100" i="1"/>
  <c r="AF100" i="1"/>
  <c r="W100" i="1"/>
  <c r="AE100" i="1"/>
  <c r="V100" i="1"/>
  <c r="X100" i="1" s="1"/>
  <c r="AC100" i="1"/>
  <c r="AD100" i="1" s="1"/>
  <c r="T104" i="1"/>
  <c r="U104" i="1" s="1"/>
  <c r="D104" i="1"/>
  <c r="R104" i="1"/>
  <c r="S104" i="1" s="1"/>
  <c r="AC104" i="1"/>
  <c r="AD104" i="1" s="1"/>
  <c r="AA104" i="1"/>
  <c r="AB104" i="1" s="1"/>
  <c r="Y104" i="1"/>
  <c r="Z104" i="1" s="1"/>
  <c r="W104" i="1"/>
  <c r="AE104" i="1"/>
  <c r="AF106" i="1"/>
  <c r="T107" i="1"/>
  <c r="U107" i="1" s="1"/>
  <c r="D107" i="1"/>
  <c r="R107" i="1"/>
  <c r="S107" i="1" s="1"/>
  <c r="AA107" i="1"/>
  <c r="AB107" i="1" s="1"/>
  <c r="Y107" i="1"/>
  <c r="Z107" i="1" s="1"/>
  <c r="W107" i="1"/>
  <c r="AF107" i="1"/>
  <c r="V107" i="1"/>
  <c r="X107" i="1" s="1"/>
  <c r="AA110" i="1"/>
  <c r="AB110" i="1" s="1"/>
  <c r="T111" i="1"/>
  <c r="U111" i="1" s="1"/>
  <c r="D111" i="1"/>
  <c r="R111" i="1"/>
  <c r="S111" i="1" s="1"/>
  <c r="AF111" i="1"/>
  <c r="V111" i="1"/>
  <c r="X111" i="1" s="1"/>
  <c r="AE111" i="1"/>
  <c r="AC111" i="1"/>
  <c r="AD111" i="1" s="1"/>
  <c r="AA111" i="1"/>
  <c r="AB111" i="1" s="1"/>
  <c r="Y71" i="1"/>
  <c r="Z71" i="1" s="1"/>
  <c r="AA71" i="1"/>
  <c r="AB71" i="1" s="1"/>
  <c r="D72" i="1"/>
  <c r="V72" i="1"/>
  <c r="X72" i="1" s="1"/>
  <c r="AF72" i="1"/>
  <c r="Y73" i="1"/>
  <c r="Z73" i="1" s="1"/>
  <c r="AA73" i="1"/>
  <c r="AB73" i="1" s="1"/>
  <c r="D74" i="1"/>
  <c r="V74" i="1"/>
  <c r="X74" i="1" s="1"/>
  <c r="AF74" i="1"/>
  <c r="Y75" i="1"/>
  <c r="Z75" i="1" s="1"/>
  <c r="AA75" i="1"/>
  <c r="AB75" i="1" s="1"/>
  <c r="D76" i="1"/>
  <c r="V76" i="1"/>
  <c r="X76" i="1" s="1"/>
  <c r="AF76" i="1"/>
  <c r="Y77" i="1"/>
  <c r="Z77" i="1" s="1"/>
  <c r="AA77" i="1"/>
  <c r="AB77" i="1" s="1"/>
  <c r="D78" i="1"/>
  <c r="V78" i="1"/>
  <c r="X78" i="1" s="1"/>
  <c r="AF78" i="1"/>
  <c r="Y79" i="1"/>
  <c r="Z79" i="1" s="1"/>
  <c r="AE79" i="1"/>
  <c r="W79" i="1"/>
  <c r="V79" i="1"/>
  <c r="X79" i="1" s="1"/>
  <c r="AA79" i="1"/>
  <c r="AB79" i="1" s="1"/>
  <c r="AF79" i="1"/>
  <c r="Y80" i="1"/>
  <c r="Z80" i="1" s="1"/>
  <c r="AE80" i="1"/>
  <c r="W80" i="1"/>
  <c r="V80" i="1"/>
  <c r="X80" i="1" s="1"/>
  <c r="AA80" i="1"/>
  <c r="AB80" i="1" s="1"/>
  <c r="AF80" i="1"/>
  <c r="Y81" i="1"/>
  <c r="Z81" i="1" s="1"/>
  <c r="AE81" i="1"/>
  <c r="W81" i="1"/>
  <c r="V81" i="1"/>
  <c r="X81" i="1" s="1"/>
  <c r="AA81" i="1"/>
  <c r="AB81" i="1" s="1"/>
  <c r="AF81" i="1"/>
  <c r="Y82" i="1"/>
  <c r="Z82" i="1" s="1"/>
  <c r="AE82" i="1"/>
  <c r="W82" i="1"/>
  <c r="V82" i="1"/>
  <c r="X82" i="1" s="1"/>
  <c r="AC82" i="1"/>
  <c r="AD82" i="1" s="1"/>
  <c r="AA82" i="1"/>
  <c r="AB82" i="1" s="1"/>
  <c r="D84" i="1"/>
  <c r="AA90" i="1"/>
  <c r="AB90" i="1" s="1"/>
  <c r="T91" i="1"/>
  <c r="U91" i="1" s="1"/>
  <c r="D91" i="1"/>
  <c r="AC91" i="1"/>
  <c r="AD91" i="1" s="1"/>
  <c r="AA91" i="1"/>
  <c r="AB91" i="1" s="1"/>
  <c r="R91" i="1"/>
  <c r="S91" i="1" s="1"/>
  <c r="Y91" i="1"/>
  <c r="Z91" i="1" s="1"/>
  <c r="AF91" i="1"/>
  <c r="W91" i="1"/>
  <c r="T94" i="1"/>
  <c r="U94" i="1" s="1"/>
  <c r="D94" i="1"/>
  <c r="AE94" i="1"/>
  <c r="V94" i="1"/>
  <c r="X94" i="1" s="1"/>
  <c r="AC94" i="1"/>
  <c r="AD94" i="1" s="1"/>
  <c r="AA94" i="1"/>
  <c r="AB94" i="1" s="1"/>
  <c r="R94" i="1"/>
  <c r="S94" i="1" s="1"/>
  <c r="AE99" i="1"/>
  <c r="R100" i="1"/>
  <c r="S100" i="1" s="1"/>
  <c r="T112" i="1"/>
  <c r="U112" i="1" s="1"/>
  <c r="D112" i="1"/>
  <c r="R112" i="1"/>
  <c r="S112" i="1" s="1"/>
  <c r="AC112" i="1"/>
  <c r="AD112" i="1" s="1"/>
  <c r="AA112" i="1"/>
  <c r="AB112" i="1" s="1"/>
  <c r="Y112" i="1"/>
  <c r="Z112" i="1" s="1"/>
  <c r="W112" i="1"/>
  <c r="AE112" i="1"/>
  <c r="AF114" i="1"/>
  <c r="V115" i="1"/>
  <c r="X115" i="1" s="1"/>
  <c r="AC115" i="1"/>
  <c r="AD115" i="1" s="1"/>
  <c r="T115" i="1"/>
  <c r="U115" i="1" s="1"/>
  <c r="D115" i="1"/>
  <c r="R115" i="1"/>
  <c r="S115" i="1" s="1"/>
  <c r="AF115" i="1"/>
  <c r="AE115" i="1"/>
  <c r="AA115" i="1"/>
  <c r="AB115" i="1" s="1"/>
  <c r="Y115" i="1"/>
  <c r="Z115" i="1" s="1"/>
  <c r="AF96" i="1"/>
  <c r="T97" i="1"/>
  <c r="U97" i="1" s="1"/>
  <c r="D97" i="1"/>
  <c r="AF97" i="1"/>
  <c r="W97" i="1"/>
  <c r="AE97" i="1"/>
  <c r="V97" i="1"/>
  <c r="X97" i="1" s="1"/>
  <c r="AC97" i="1"/>
  <c r="AD97" i="1" s="1"/>
  <c r="AA97" i="1"/>
  <c r="AB97" i="1" s="1"/>
  <c r="R97" i="1"/>
  <c r="S97" i="1" s="1"/>
  <c r="Y97" i="1"/>
  <c r="Z97" i="1" s="1"/>
  <c r="T108" i="1"/>
  <c r="U108" i="1" s="1"/>
  <c r="D108" i="1"/>
  <c r="R108" i="1"/>
  <c r="S108" i="1" s="1"/>
  <c r="W108" i="1"/>
  <c r="AF108" i="1"/>
  <c r="V108" i="1"/>
  <c r="X108" i="1" s="1"/>
  <c r="AE108" i="1"/>
  <c r="AC108" i="1"/>
  <c r="AD108" i="1" s="1"/>
  <c r="Y108" i="1"/>
  <c r="Z108" i="1" s="1"/>
  <c r="V88" i="1"/>
  <c r="X88" i="1" s="1"/>
  <c r="AE88" i="1"/>
  <c r="V101" i="1"/>
  <c r="X101" i="1" s="1"/>
  <c r="AF101" i="1"/>
  <c r="V109" i="1"/>
  <c r="X109" i="1" s="1"/>
  <c r="AF109" i="1"/>
  <c r="W93" i="1"/>
  <c r="AF93" i="1"/>
  <c r="Y101" i="1"/>
  <c r="Z101" i="1" s="1"/>
  <c r="Y109" i="1"/>
  <c r="Z109" i="1" s="1"/>
  <c r="T88" i="1"/>
  <c r="U88" i="1" s="1"/>
  <c r="D88" i="1"/>
  <c r="T93" i="1"/>
  <c r="U93" i="1" s="1"/>
  <c r="D93" i="1"/>
  <c r="T101" i="1"/>
  <c r="U101" i="1" s="1"/>
  <c r="D101" i="1"/>
  <c r="R101" i="1"/>
  <c r="S101" i="1" s="1"/>
  <c r="AC101" i="1"/>
  <c r="AD101" i="1" s="1"/>
  <c r="T109" i="1"/>
  <c r="U109" i="1" s="1"/>
  <c r="D109" i="1"/>
  <c r="R109" i="1"/>
  <c r="S109" i="1" s="1"/>
  <c r="AC109" i="1"/>
  <c r="AD109" i="1" s="1"/>
  <c r="AC88" i="1"/>
  <c r="AD88" i="1" s="1"/>
  <c r="R93" i="1"/>
  <c r="S93" i="1" s="1"/>
  <c r="AA93" i="1"/>
  <c r="AB93" i="1" s="1"/>
  <c r="Y41" i="1" l="1"/>
  <c r="Z41" i="1" s="1"/>
  <c r="AC41" i="1"/>
  <c r="AD41" i="1" s="1"/>
  <c r="V41" i="1"/>
  <c r="X41" i="1" s="1"/>
  <c r="W41" i="1"/>
  <c r="AF82" i="1"/>
  <c r="D82" i="1"/>
  <c r="T82" i="1"/>
  <c r="U82" i="1" s="1"/>
  <c r="R82" i="1"/>
  <c r="S82" i="1" s="1"/>
  <c r="W111" i="1"/>
  <c r="Y111" i="1"/>
  <c r="Z111" i="1" s="1"/>
  <c r="V104" i="1"/>
  <c r="X104" i="1" s="1"/>
  <c r="AF104" i="1"/>
  <c r="Y103" i="1"/>
  <c r="Z103" i="1" s="1"/>
  <c r="W103" i="1"/>
  <c r="Y100" i="1"/>
  <c r="Z100" i="1" s="1"/>
  <c r="AA100" i="1"/>
  <c r="AB100" i="1" s="1"/>
  <c r="AE91" i="1"/>
  <c r="V91" i="1"/>
  <c r="X91" i="1" s="1"/>
  <c r="Y37" i="1"/>
  <c r="Z37" i="1" s="1"/>
  <c r="V37" i="1"/>
  <c r="X37" i="1" s="1"/>
  <c r="AC37" i="1"/>
  <c r="AD37" i="1" s="1"/>
  <c r="W52" i="1"/>
  <c r="AA52" i="1"/>
  <c r="AB52" i="1" s="1"/>
  <c r="Y88" i="1"/>
  <c r="Z88" i="1" s="1"/>
  <c r="R88" i="1"/>
  <c r="S88" i="1" s="1"/>
  <c r="AF88" i="1"/>
  <c r="W88" i="1"/>
  <c r="AA88" i="1"/>
  <c r="AB88" i="1" s="1"/>
  <c r="T86" i="1"/>
  <c r="U86" i="1" s="1"/>
  <c r="D86" i="1"/>
  <c r="R86" i="1"/>
  <c r="S86" i="1" s="1"/>
  <c r="AC79" i="1"/>
  <c r="AD79" i="1" s="1"/>
  <c r="T79" i="1"/>
  <c r="U79" i="1" s="1"/>
  <c r="R79" i="1"/>
  <c r="S79" i="1" s="1"/>
  <c r="Y62" i="1"/>
  <c r="Z62" i="1" s="1"/>
  <c r="V62" i="1"/>
  <c r="X62" i="1" s="1"/>
  <c r="D62" i="1"/>
  <c r="R62" i="1"/>
  <c r="S62" i="1" s="1"/>
  <c r="AE62" i="1"/>
  <c r="AC62" i="1"/>
  <c r="AD62" i="1" s="1"/>
  <c r="AA62" i="1"/>
  <c r="AB62" i="1" s="1"/>
  <c r="W62" i="1"/>
  <c r="T62" i="1"/>
  <c r="U62" i="1" s="1"/>
  <c r="Y61" i="1"/>
  <c r="Z61" i="1" s="1"/>
  <c r="W61" i="1"/>
  <c r="V61" i="1"/>
  <c r="X61" i="1" s="1"/>
  <c r="T61" i="1"/>
  <c r="U61" i="1" s="1"/>
  <c r="R61" i="1"/>
  <c r="S61" i="1" s="1"/>
  <c r="AE61" i="1"/>
  <c r="AC61" i="1"/>
  <c r="AD61" i="1" s="1"/>
  <c r="AA61" i="1"/>
  <c r="AB61" i="1" s="1"/>
  <c r="D61" i="1"/>
  <c r="Y57" i="1"/>
  <c r="Z57" i="1" s="1"/>
  <c r="W57" i="1"/>
  <c r="V57" i="1"/>
  <c r="X57" i="1" s="1"/>
  <c r="T57" i="1"/>
  <c r="U57" i="1" s="1"/>
  <c r="R57" i="1"/>
  <c r="S57" i="1" s="1"/>
  <c r="AE57" i="1"/>
  <c r="AC57" i="1"/>
  <c r="AD57" i="1" s="1"/>
  <c r="AA57" i="1"/>
  <c r="AB57" i="1" s="1"/>
  <c r="D57" i="1"/>
  <c r="W34" i="1"/>
  <c r="R34" i="1"/>
  <c r="S34" i="1" s="1"/>
  <c r="AE34" i="1"/>
  <c r="AC34" i="1"/>
  <c r="AD34" i="1" s="1"/>
  <c r="Y34" i="1"/>
  <c r="Z34" i="1" s="1"/>
  <c r="V34" i="1"/>
  <c r="X34" i="1" s="1"/>
  <c r="AA54" i="1"/>
  <c r="AB54" i="1" s="1"/>
  <c r="D54" i="1"/>
  <c r="W54" i="1"/>
  <c r="V54" i="1"/>
  <c r="X54" i="1" s="1"/>
  <c r="T54" i="1"/>
  <c r="U54" i="1" s="1"/>
  <c r="AE54" i="1"/>
  <c r="W48" i="1"/>
  <c r="AE48" i="1"/>
  <c r="AA48" i="1"/>
  <c r="AB48" i="1" s="1"/>
  <c r="T48" i="1"/>
  <c r="U48" i="1" s="1"/>
  <c r="AC31" i="1"/>
  <c r="AD31" i="1" s="1"/>
  <c r="AE31" i="1"/>
  <c r="R31" i="1"/>
  <c r="S31" i="1" s="1"/>
  <c r="Y31" i="1"/>
  <c r="Z31" i="1" s="1"/>
  <c r="W31" i="1"/>
  <c r="W20" i="1"/>
  <c r="R20" i="1"/>
  <c r="S20" i="1" s="1"/>
  <c r="AC20" i="1"/>
  <c r="AD20" i="1" s="1"/>
  <c r="V20" i="1"/>
  <c r="X20" i="1" s="1"/>
  <c r="AE32" i="1"/>
  <c r="V32" i="1"/>
  <c r="X32" i="1" s="1"/>
  <c r="W42" i="1"/>
  <c r="AC42" i="1"/>
  <c r="AD42" i="1" s="1"/>
  <c r="Y42" i="1"/>
  <c r="Z42" i="1" s="1"/>
  <c r="V42" i="1"/>
  <c r="X42" i="1" s="1"/>
  <c r="R42" i="1"/>
  <c r="S42" i="1" s="1"/>
  <c r="AF94" i="1"/>
  <c r="Y94" i="1"/>
  <c r="Z94" i="1" s="1"/>
  <c r="W94" i="1"/>
  <c r="AF84" i="1"/>
  <c r="R84" i="1"/>
  <c r="S84" i="1" s="1"/>
  <c r="AC80" i="1"/>
  <c r="AD80" i="1" s="1"/>
  <c r="T80" i="1"/>
  <c r="U80" i="1" s="1"/>
  <c r="D80" i="1"/>
  <c r="R80" i="1"/>
  <c r="S80" i="1" s="1"/>
  <c r="AE17" i="1"/>
  <c r="V17" i="1"/>
  <c r="X17" i="1" s="1"/>
  <c r="AC17" i="1"/>
  <c r="AD17" i="1" s="1"/>
  <c r="Y59" i="1"/>
  <c r="Z59" i="1" s="1"/>
  <c r="AE59" i="1"/>
  <c r="R59" i="1"/>
  <c r="S59" i="1" s="1"/>
  <c r="AC59" i="1"/>
  <c r="AD59" i="1" s="1"/>
  <c r="W59" i="1"/>
  <c r="V59" i="1"/>
  <c r="X59" i="1" s="1"/>
  <c r="T59" i="1"/>
  <c r="U59" i="1" s="1"/>
  <c r="D59" i="1"/>
  <c r="AA59" i="1"/>
  <c r="AB59" i="1" s="1"/>
  <c r="V112" i="1"/>
  <c r="X112" i="1" s="1"/>
  <c r="AF112" i="1"/>
  <c r="AA53" i="1"/>
  <c r="AB53" i="1" s="1"/>
  <c r="D53" i="1"/>
  <c r="V53" i="1"/>
  <c r="X53" i="1" s="1"/>
  <c r="Y44" i="1"/>
  <c r="Z44" i="1" s="1"/>
  <c r="AC44" i="1"/>
  <c r="AD44" i="1" s="1"/>
  <c r="V44" i="1"/>
  <c r="X44" i="1" s="1"/>
  <c r="D44" i="1"/>
  <c r="AF44" i="1"/>
  <c r="T44" i="1"/>
  <c r="U44" i="1" s="1"/>
  <c r="AE44" i="1"/>
  <c r="R44" i="1"/>
  <c r="S44" i="1" s="1"/>
  <c r="AA44" i="1"/>
  <c r="AB44" i="1" s="1"/>
  <c r="W44" i="1"/>
  <c r="Y64" i="1"/>
  <c r="Z64" i="1" s="1"/>
  <c r="D64" i="1"/>
  <c r="T64" i="1"/>
  <c r="U64" i="1" s="1"/>
  <c r="AE64" i="1"/>
  <c r="AC64" i="1"/>
  <c r="AD64" i="1" s="1"/>
  <c r="AA64" i="1"/>
  <c r="AB64" i="1" s="1"/>
  <c r="W64" i="1"/>
  <c r="V64" i="1"/>
  <c r="X64" i="1" s="1"/>
  <c r="R64" i="1"/>
  <c r="S64" i="1" s="1"/>
  <c r="Y58" i="1"/>
  <c r="Z58" i="1" s="1"/>
  <c r="T58" i="1"/>
  <c r="U58" i="1" s="1"/>
  <c r="D58" i="1"/>
  <c r="AC58" i="1"/>
  <c r="AD58" i="1" s="1"/>
  <c r="R58" i="1"/>
  <c r="S58" i="1" s="1"/>
  <c r="AA58" i="1"/>
  <c r="AB58" i="1" s="1"/>
  <c r="W58" i="1"/>
  <c r="V58" i="1"/>
  <c r="X58" i="1" s="1"/>
  <c r="AE58" i="1"/>
  <c r="AA50" i="1"/>
  <c r="AB50" i="1" s="1"/>
  <c r="D50" i="1"/>
  <c r="W50" i="1"/>
  <c r="AE50" i="1"/>
  <c r="T50" i="1"/>
  <c r="U50" i="1" s="1"/>
  <c r="V50" i="1"/>
  <c r="X50" i="1" s="1"/>
  <c r="AC45" i="1"/>
  <c r="AD45" i="1" s="1"/>
  <c r="V45" i="1"/>
  <c r="X45" i="1" s="1"/>
  <c r="D45" i="1"/>
  <c r="T83" i="1"/>
  <c r="U83" i="1" s="1"/>
  <c r="AF83" i="1"/>
  <c r="R83" i="1"/>
  <c r="S83" i="1" s="1"/>
  <c r="D83" i="1"/>
  <c r="AC78" i="1"/>
  <c r="AD78" i="1" s="1"/>
  <c r="W78" i="1"/>
  <c r="R78" i="1"/>
  <c r="S78" i="1" s="1"/>
  <c r="V70" i="1"/>
  <c r="X70" i="1" s="1"/>
  <c r="AF70" i="1"/>
  <c r="D70" i="1"/>
  <c r="W70" i="1"/>
  <c r="R70" i="1"/>
  <c r="S70" i="1" s="1"/>
  <c r="AC70" i="1"/>
  <c r="AD70" i="1" s="1"/>
  <c r="AE71" i="1"/>
  <c r="W71" i="1"/>
  <c r="D71" i="1"/>
  <c r="T71" i="1"/>
  <c r="U71" i="1" s="1"/>
  <c r="R71" i="1"/>
  <c r="S71" i="1" s="1"/>
  <c r="AF71" i="1"/>
  <c r="AC71" i="1"/>
  <c r="AD71" i="1" s="1"/>
  <c r="V71" i="1"/>
  <c r="X71" i="1" s="1"/>
  <c r="T21" i="1"/>
  <c r="U21" i="1" s="1"/>
  <c r="AF21" i="1"/>
  <c r="AE21" i="1"/>
  <c r="AA21" i="1"/>
  <c r="AB21" i="1" s="1"/>
  <c r="W21" i="1"/>
  <c r="V21" i="1"/>
  <c r="X21" i="1" s="1"/>
  <c r="R21" i="1"/>
  <c r="S21" i="1" s="1"/>
  <c r="AE73" i="1"/>
  <c r="V73" i="1"/>
  <c r="X73" i="1" s="1"/>
  <c r="T73" i="1"/>
  <c r="U73" i="1" s="1"/>
  <c r="R73" i="1"/>
  <c r="S73" i="1" s="1"/>
  <c r="AF73" i="1"/>
  <c r="AC73" i="1"/>
  <c r="AD73" i="1" s="1"/>
  <c r="D73" i="1"/>
  <c r="W73" i="1"/>
  <c r="AF77" i="1"/>
  <c r="R77" i="1"/>
  <c r="S77" i="1" s="1"/>
  <c r="V77" i="1"/>
  <c r="X77" i="1" s="1"/>
  <c r="T77" i="1"/>
  <c r="U77" i="1" s="1"/>
  <c r="AC77" i="1"/>
  <c r="AD77" i="1" s="1"/>
  <c r="D77" i="1"/>
  <c r="W77" i="1"/>
  <c r="W46" i="1"/>
  <c r="V46" i="1"/>
  <c r="X46" i="1" s="1"/>
  <c r="AE46" i="1"/>
  <c r="AA46" i="1"/>
  <c r="AB46" i="1" s="1"/>
  <c r="D46" i="1"/>
  <c r="T46" i="1"/>
  <c r="U46" i="1" s="1"/>
  <c r="AC81" i="1"/>
  <c r="AD81" i="1" s="1"/>
  <c r="R81" i="1"/>
  <c r="S81" i="1" s="1"/>
  <c r="D81" i="1"/>
  <c r="T81" i="1"/>
  <c r="U81" i="1" s="1"/>
  <c r="Y63" i="1"/>
  <c r="Z63" i="1" s="1"/>
  <c r="V63" i="1"/>
  <c r="X63" i="1" s="1"/>
  <c r="D63" i="1"/>
  <c r="T63" i="1"/>
  <c r="U63" i="1" s="1"/>
  <c r="AE63" i="1"/>
  <c r="AC63" i="1"/>
  <c r="AD63" i="1" s="1"/>
  <c r="AA63" i="1"/>
  <c r="AB63" i="1" s="1"/>
  <c r="W63" i="1"/>
  <c r="R63" i="1"/>
  <c r="S63" i="1" s="1"/>
  <c r="AC43" i="1"/>
  <c r="AD43" i="1" s="1"/>
  <c r="AE43" i="1"/>
  <c r="Y43" i="1"/>
  <c r="Z43" i="1" s="1"/>
  <c r="R43" i="1"/>
  <c r="S43" i="1" s="1"/>
  <c r="W43" i="1"/>
  <c r="W76" i="1"/>
  <c r="R76" i="1"/>
  <c r="S76" i="1" s="1"/>
  <c r="AC76" i="1"/>
  <c r="AD76" i="1" s="1"/>
  <c r="W74" i="1"/>
  <c r="R74" i="1"/>
  <c r="S74" i="1" s="1"/>
  <c r="AC74" i="1"/>
  <c r="AD74" i="1" s="1"/>
  <c r="W72" i="1"/>
  <c r="R72" i="1"/>
  <c r="S72" i="1" s="1"/>
  <c r="AC72" i="1"/>
  <c r="AD72" i="1" s="1"/>
  <c r="Y93" i="1"/>
  <c r="Z93" i="1" s="1"/>
  <c r="AC93" i="1"/>
  <c r="AD93" i="1" s="1"/>
  <c r="V93" i="1"/>
  <c r="X93" i="1" s="1"/>
  <c r="AE93" i="1"/>
  <c r="Y56" i="1"/>
  <c r="Z56" i="1" s="1"/>
  <c r="AC56" i="1"/>
  <c r="AD56" i="1" s="1"/>
  <c r="R56" i="1"/>
  <c r="S56" i="1" s="1"/>
  <c r="W56" i="1"/>
  <c r="V56" i="1"/>
  <c r="X56" i="1" s="1"/>
  <c r="AE56" i="1"/>
  <c r="T56" i="1"/>
  <c r="U56" i="1" s="1"/>
  <c r="D56" i="1"/>
  <c r="AA56" i="1"/>
  <c r="AB56" i="1" s="1"/>
  <c r="Y36" i="1"/>
  <c r="Z36" i="1" s="1"/>
  <c r="AC36" i="1"/>
  <c r="AD36" i="1" s="1"/>
  <c r="W36" i="1"/>
  <c r="AE75" i="1"/>
  <c r="T75" i="1"/>
  <c r="U75" i="1" s="1"/>
  <c r="V75" i="1"/>
  <c r="X75" i="1" s="1"/>
  <c r="R75" i="1"/>
  <c r="S75" i="1" s="1"/>
  <c r="AF75" i="1"/>
  <c r="AC75" i="1"/>
  <c r="AD75" i="1" s="1"/>
  <c r="D75" i="1"/>
  <c r="W75" i="1"/>
  <c r="W25" i="1"/>
  <c r="R25" i="1"/>
  <c r="S25" i="1" s="1"/>
  <c r="Y66" i="1"/>
  <c r="Z66" i="1" s="1"/>
  <c r="T66" i="1"/>
  <c r="U66" i="1" s="1"/>
  <c r="R66" i="1"/>
  <c r="S66" i="1" s="1"/>
  <c r="AE66" i="1"/>
  <c r="AA66" i="1"/>
  <c r="AB66" i="1" s="1"/>
  <c r="W66" i="1"/>
  <c r="D66" i="1"/>
  <c r="V66" i="1"/>
  <c r="X66" i="1" s="1"/>
  <c r="G105" i="7"/>
  <c r="M104" i="7"/>
  <c r="E104" i="7"/>
  <c r="K103" i="7"/>
  <c r="K105" i="7"/>
  <c r="C105" i="7"/>
  <c r="I104" i="7"/>
  <c r="A104" i="7"/>
  <c r="M105" i="7"/>
  <c r="B105" i="7"/>
  <c r="F104" i="7"/>
  <c r="I103" i="7"/>
  <c r="A103" i="7"/>
  <c r="G102" i="7"/>
  <c r="M101" i="7"/>
  <c r="E101" i="7"/>
  <c r="K100" i="7"/>
  <c r="C100" i="7"/>
  <c r="I99" i="7"/>
  <c r="A99" i="7"/>
  <c r="G98" i="7"/>
  <c r="M97" i="7"/>
  <c r="E97" i="7"/>
  <c r="K96" i="7"/>
  <c r="C96" i="7"/>
  <c r="I95" i="7"/>
  <c r="A95" i="7"/>
  <c r="G94" i="7"/>
  <c r="M93" i="7"/>
  <c r="E93" i="7"/>
  <c r="K92" i="7"/>
  <c r="C92" i="7"/>
  <c r="I91" i="7"/>
  <c r="A91" i="7"/>
  <c r="G90" i="7"/>
  <c r="M89" i="7"/>
  <c r="E89" i="7"/>
  <c r="K88" i="7"/>
  <c r="C88" i="7"/>
  <c r="I87" i="7"/>
  <c r="A87" i="7"/>
  <c r="G86" i="7"/>
  <c r="M85" i="7"/>
  <c r="E85" i="7"/>
  <c r="K84" i="7"/>
  <c r="C84" i="7"/>
  <c r="I83" i="7"/>
  <c r="A83" i="7"/>
  <c r="G82" i="7"/>
  <c r="M81" i="7"/>
  <c r="E81" i="7"/>
  <c r="K80" i="7"/>
  <c r="C80" i="7"/>
  <c r="L105" i="7"/>
  <c r="A105" i="7"/>
  <c r="D104" i="7"/>
  <c r="H103" i="7"/>
  <c r="N102" i="7"/>
  <c r="F102" i="7"/>
  <c r="L101" i="7"/>
  <c r="D101" i="7"/>
  <c r="J100" i="7"/>
  <c r="B100" i="7"/>
  <c r="H99" i="7"/>
  <c r="N98" i="7"/>
  <c r="F98" i="7"/>
  <c r="L97" i="7"/>
  <c r="D97" i="7"/>
  <c r="J96" i="7"/>
  <c r="B96" i="7"/>
  <c r="H95" i="7"/>
  <c r="N94" i="7"/>
  <c r="F94" i="7"/>
  <c r="L93" i="7"/>
  <c r="D93" i="7"/>
  <c r="J92" i="7"/>
  <c r="B92" i="7"/>
  <c r="H91" i="7"/>
  <c r="N90" i="7"/>
  <c r="F90" i="7"/>
  <c r="L89" i="7"/>
  <c r="D89" i="7"/>
  <c r="J88" i="7"/>
  <c r="B88" i="7"/>
  <c r="H87" i="7"/>
  <c r="N86" i="7"/>
  <c r="F86" i="7"/>
  <c r="L85" i="7"/>
  <c r="D85" i="7"/>
  <c r="J84" i="7"/>
  <c r="B84" i="7"/>
  <c r="H83" i="7"/>
  <c r="N82" i="7"/>
  <c r="F82" i="7"/>
  <c r="J105" i="7"/>
  <c r="N104" i="7"/>
  <c r="C104" i="7"/>
  <c r="G103" i="7"/>
  <c r="M102" i="7"/>
  <c r="E102" i="7"/>
  <c r="K101" i="7"/>
  <c r="C101" i="7"/>
  <c r="I100" i="7"/>
  <c r="A100" i="7"/>
  <c r="G99" i="7"/>
  <c r="M98" i="7"/>
  <c r="E98" i="7"/>
  <c r="K97" i="7"/>
  <c r="C97" i="7"/>
  <c r="I96" i="7"/>
  <c r="A96" i="7"/>
  <c r="G95" i="7"/>
  <c r="M94" i="7"/>
  <c r="E94" i="7"/>
  <c r="K93" i="7"/>
  <c r="C93" i="7"/>
  <c r="I92" i="7"/>
  <c r="A92" i="7"/>
  <c r="G91" i="7"/>
  <c r="M90" i="7"/>
  <c r="E90" i="7"/>
  <c r="K89" i="7"/>
  <c r="C89" i="7"/>
  <c r="I88" i="7"/>
  <c r="A88" i="7"/>
  <c r="G87" i="7"/>
  <c r="M86" i="7"/>
  <c r="E86" i="7"/>
  <c r="K85" i="7"/>
  <c r="C85" i="7"/>
  <c r="I84" i="7"/>
  <c r="A84" i="7"/>
  <c r="G83" i="7"/>
  <c r="M82" i="7"/>
  <c r="I105" i="7"/>
  <c r="L104" i="7"/>
  <c r="B104" i="7"/>
  <c r="F103" i="7"/>
  <c r="L102" i="7"/>
  <c r="D102" i="7"/>
  <c r="J101" i="7"/>
  <c r="B101" i="7"/>
  <c r="H100" i="7"/>
  <c r="N99" i="7"/>
  <c r="F99" i="7"/>
  <c r="L98" i="7"/>
  <c r="D98" i="7"/>
  <c r="J97" i="7"/>
  <c r="B97" i="7"/>
  <c r="H96" i="7"/>
  <c r="N95" i="7"/>
  <c r="F95" i="7"/>
  <c r="L94" i="7"/>
  <c r="D94" i="7"/>
  <c r="J93" i="7"/>
  <c r="B93" i="7"/>
  <c r="H92" i="7"/>
  <c r="N91" i="7"/>
  <c r="F91" i="7"/>
  <c r="L90" i="7"/>
  <c r="D90" i="7"/>
  <c r="J89" i="7"/>
  <c r="B89" i="7"/>
  <c r="H88" i="7"/>
  <c r="N87" i="7"/>
  <c r="F87" i="7"/>
  <c r="L86" i="7"/>
  <c r="D86" i="7"/>
  <c r="J85" i="7"/>
  <c r="B85" i="7"/>
  <c r="H84" i="7"/>
  <c r="N83" i="7"/>
  <c r="F83" i="7"/>
  <c r="L82" i="7"/>
  <c r="D82" i="7"/>
  <c r="J81" i="7"/>
  <c r="B81" i="7"/>
  <c r="H80" i="7"/>
  <c r="N79" i="7"/>
  <c r="H105" i="7"/>
  <c r="K104" i="7"/>
  <c r="N103" i="7"/>
  <c r="E103" i="7"/>
  <c r="K102" i="7"/>
  <c r="C102" i="7"/>
  <c r="I101" i="7"/>
  <c r="A101" i="7"/>
  <c r="G100" i="7"/>
  <c r="M99" i="7"/>
  <c r="E99" i="7"/>
  <c r="K98" i="7"/>
  <c r="C98" i="7"/>
  <c r="I97" i="7"/>
  <c r="A97" i="7"/>
  <c r="G96" i="7"/>
  <c r="M95" i="7"/>
  <c r="E95" i="7"/>
  <c r="K94" i="7"/>
  <c r="C94" i="7"/>
  <c r="I93" i="7"/>
  <c r="A93" i="7"/>
  <c r="G92" i="7"/>
  <c r="M91" i="7"/>
  <c r="E91" i="7"/>
  <c r="K90" i="7"/>
  <c r="C90" i="7"/>
  <c r="I89" i="7"/>
  <c r="A89" i="7"/>
  <c r="G88" i="7"/>
  <c r="M87" i="7"/>
  <c r="E87" i="7"/>
  <c r="K86" i="7"/>
  <c r="C86" i="7"/>
  <c r="I85" i="7"/>
  <c r="A85" i="7"/>
  <c r="G84" i="7"/>
  <c r="M83" i="7"/>
  <c r="E83" i="7"/>
  <c r="K82" i="7"/>
  <c r="C82" i="7"/>
  <c r="I81" i="7"/>
  <c r="A81" i="7"/>
  <c r="G80" i="7"/>
  <c r="M79" i="7"/>
  <c r="E79" i="7"/>
  <c r="K78" i="7"/>
  <c r="C78" i="7"/>
  <c r="I77" i="7"/>
  <c r="A77" i="7"/>
  <c r="G76" i="7"/>
  <c r="M75" i="7"/>
  <c r="E75" i="7"/>
  <c r="K74" i="7"/>
  <c r="C74" i="7"/>
  <c r="I73" i="7"/>
  <c r="A73" i="7"/>
  <c r="G72" i="7"/>
  <c r="F105" i="7"/>
  <c r="J104" i="7"/>
  <c r="M103" i="7"/>
  <c r="D103" i="7"/>
  <c r="J102" i="7"/>
  <c r="B102" i="7"/>
  <c r="H101" i="7"/>
  <c r="N100" i="7"/>
  <c r="F100" i="7"/>
  <c r="L99" i="7"/>
  <c r="D99" i="7"/>
  <c r="J98" i="7"/>
  <c r="B98" i="7"/>
  <c r="H97" i="7"/>
  <c r="N96" i="7"/>
  <c r="F96" i="7"/>
  <c r="L95" i="7"/>
  <c r="D95" i="7"/>
  <c r="J94" i="7"/>
  <c r="B94" i="7"/>
  <c r="H93" i="7"/>
  <c r="N92" i="7"/>
  <c r="F92" i="7"/>
  <c r="L91" i="7"/>
  <c r="D91" i="7"/>
  <c r="J90" i="7"/>
  <c r="B90" i="7"/>
  <c r="H89" i="7"/>
  <c r="N88" i="7"/>
  <c r="F88" i="7"/>
  <c r="L87" i="7"/>
  <c r="D87" i="7"/>
  <c r="J86" i="7"/>
  <c r="B86" i="7"/>
  <c r="H85" i="7"/>
  <c r="N84" i="7"/>
  <c r="F84" i="7"/>
  <c r="L83" i="7"/>
  <c r="D83" i="7"/>
  <c r="J82" i="7"/>
  <c r="B82" i="7"/>
  <c r="H81" i="7"/>
  <c r="E105" i="7"/>
  <c r="H104" i="7"/>
  <c r="L103" i="7"/>
  <c r="C103" i="7"/>
  <c r="I102" i="7"/>
  <c r="A102" i="7"/>
  <c r="G101" i="7"/>
  <c r="M100" i="7"/>
  <c r="E100" i="7"/>
  <c r="K99" i="7"/>
  <c r="C99" i="7"/>
  <c r="I98" i="7"/>
  <c r="A98" i="7"/>
  <c r="G97" i="7"/>
  <c r="M96" i="7"/>
  <c r="E96" i="7"/>
  <c r="K95" i="7"/>
  <c r="C95" i="7"/>
  <c r="I94" i="7"/>
  <c r="A94" i="7"/>
  <c r="G93" i="7"/>
  <c r="M92" i="7"/>
  <c r="E92" i="7"/>
  <c r="K91" i="7"/>
  <c r="C91" i="7"/>
  <c r="I90" i="7"/>
  <c r="A90" i="7"/>
  <c r="G89" i="7"/>
  <c r="M88" i="7"/>
  <c r="E88" i="7"/>
  <c r="K87" i="7"/>
  <c r="C87" i="7"/>
  <c r="I86" i="7"/>
  <c r="A86" i="7"/>
  <c r="G85" i="7"/>
  <c r="M84" i="7"/>
  <c r="E84" i="7"/>
  <c r="K83" i="7"/>
  <c r="C83" i="7"/>
  <c r="I82" i="7"/>
  <c r="A82" i="7"/>
  <c r="G81" i="7"/>
  <c r="N105" i="7"/>
  <c r="D105" i="7"/>
  <c r="G104" i="7"/>
  <c r="J103" i="7"/>
  <c r="B103" i="7"/>
  <c r="H102" i="7"/>
  <c r="N101" i="7"/>
  <c r="F101" i="7"/>
  <c r="L100" i="7"/>
  <c r="D100" i="7"/>
  <c r="J99" i="7"/>
  <c r="B99" i="7"/>
  <c r="H98" i="7"/>
  <c r="N97" i="7"/>
  <c r="F97" i="7"/>
  <c r="L96" i="7"/>
  <c r="D96" i="7"/>
  <c r="J95" i="7"/>
  <c r="B95" i="7"/>
  <c r="H94" i="7"/>
  <c r="N93" i="7"/>
  <c r="F93" i="7"/>
  <c r="L92" i="7"/>
  <c r="D92" i="7"/>
  <c r="J91" i="7"/>
  <c r="B91" i="7"/>
  <c r="H90" i="7"/>
  <c r="N89" i="7"/>
  <c r="F89" i="7"/>
  <c r="L88" i="7"/>
  <c r="D88" i="7"/>
  <c r="J87" i="7"/>
  <c r="B87" i="7"/>
  <c r="H86" i="7"/>
  <c r="N85" i="7"/>
  <c r="F85" i="7"/>
  <c r="L84" i="7"/>
  <c r="D84" i="7"/>
  <c r="J83" i="7"/>
  <c r="B83" i="7"/>
  <c r="H82" i="7"/>
  <c r="N81" i="7"/>
  <c r="F81" i="7"/>
  <c r="L80" i="7"/>
  <c r="D80" i="7"/>
  <c r="J79" i="7"/>
  <c r="B79" i="7"/>
  <c r="H78" i="7"/>
  <c r="N77" i="7"/>
  <c r="F77" i="7"/>
  <c r="L76" i="7"/>
  <c r="D76" i="7"/>
  <c r="J75" i="7"/>
  <c r="B75" i="7"/>
  <c r="H74" i="7"/>
  <c r="N73" i="7"/>
  <c r="F73" i="7"/>
  <c r="C81" i="7"/>
  <c r="A80" i="7"/>
  <c r="C79" i="7"/>
  <c r="F78" i="7"/>
  <c r="J77" i="7"/>
  <c r="M76" i="7"/>
  <c r="B76" i="7"/>
  <c r="F75" i="7"/>
  <c r="I74" i="7"/>
  <c r="L73" i="7"/>
  <c r="B73" i="7"/>
  <c r="F72" i="7"/>
  <c r="L71" i="7"/>
  <c r="D71" i="7"/>
  <c r="J70" i="7"/>
  <c r="B70" i="7"/>
  <c r="H69" i="7"/>
  <c r="N68" i="7"/>
  <c r="F68" i="7"/>
  <c r="L67" i="7"/>
  <c r="D67" i="7"/>
  <c r="J66" i="7"/>
  <c r="B66" i="7"/>
  <c r="H65" i="7"/>
  <c r="N64" i="7"/>
  <c r="F64" i="7"/>
  <c r="L63" i="7"/>
  <c r="D63" i="7"/>
  <c r="J62" i="7"/>
  <c r="B62" i="7"/>
  <c r="H61" i="7"/>
  <c r="N60" i="7"/>
  <c r="F60" i="7"/>
  <c r="L59" i="7"/>
  <c r="D59" i="7"/>
  <c r="J58" i="7"/>
  <c r="B58" i="7"/>
  <c r="H57" i="7"/>
  <c r="N56" i="7"/>
  <c r="F56" i="7"/>
  <c r="L55" i="7"/>
  <c r="D55" i="7"/>
  <c r="J54" i="7"/>
  <c r="B54" i="7"/>
  <c r="H53" i="7"/>
  <c r="N52" i="7"/>
  <c r="F52" i="7"/>
  <c r="L51" i="7"/>
  <c r="D51" i="7"/>
  <c r="J50" i="7"/>
  <c r="B50" i="7"/>
  <c r="H49" i="7"/>
  <c r="N48" i="7"/>
  <c r="F48" i="7"/>
  <c r="L47" i="7"/>
  <c r="D47" i="7"/>
  <c r="J46" i="7"/>
  <c r="B46" i="7"/>
  <c r="H45" i="7"/>
  <c r="N44" i="7"/>
  <c r="F44" i="7"/>
  <c r="L43" i="7"/>
  <c r="D43" i="7"/>
  <c r="J42" i="7"/>
  <c r="B42" i="7"/>
  <c r="H41" i="7"/>
  <c r="N40" i="7"/>
  <c r="F40" i="7"/>
  <c r="L39" i="7"/>
  <c r="D39" i="7"/>
  <c r="J38" i="7"/>
  <c r="B38" i="7"/>
  <c r="H37" i="7"/>
  <c r="N36" i="7"/>
  <c r="F36" i="7"/>
  <c r="L35" i="7"/>
  <c r="D35" i="7"/>
  <c r="J34" i="7"/>
  <c r="B34" i="7"/>
  <c r="H33" i="7"/>
  <c r="N32" i="7"/>
  <c r="F32" i="7"/>
  <c r="L31" i="7"/>
  <c r="D31" i="7"/>
  <c r="J30" i="7"/>
  <c r="N80" i="7"/>
  <c r="L79" i="7"/>
  <c r="A79" i="7"/>
  <c r="E78" i="7"/>
  <c r="H77" i="7"/>
  <c r="K76" i="7"/>
  <c r="A76" i="7"/>
  <c r="D75" i="7"/>
  <c r="G74" i="7"/>
  <c r="K73" i="7"/>
  <c r="N72" i="7"/>
  <c r="E72" i="7"/>
  <c r="K71" i="7"/>
  <c r="C71" i="7"/>
  <c r="I70" i="7"/>
  <c r="A70" i="7"/>
  <c r="G69" i="7"/>
  <c r="M68" i="7"/>
  <c r="E68" i="7"/>
  <c r="K67" i="7"/>
  <c r="C67" i="7"/>
  <c r="I66" i="7"/>
  <c r="A66" i="7"/>
  <c r="G65" i="7"/>
  <c r="M64" i="7"/>
  <c r="E64" i="7"/>
  <c r="K63" i="7"/>
  <c r="C63" i="7"/>
  <c r="I62" i="7"/>
  <c r="A62" i="7"/>
  <c r="G61" i="7"/>
  <c r="M60" i="7"/>
  <c r="E60" i="7"/>
  <c r="K59" i="7"/>
  <c r="C59" i="7"/>
  <c r="I58" i="7"/>
  <c r="A58" i="7"/>
  <c r="G57" i="7"/>
  <c r="M56" i="7"/>
  <c r="E56" i="7"/>
  <c r="K55" i="7"/>
  <c r="C55" i="7"/>
  <c r="I54" i="7"/>
  <c r="A54" i="7"/>
  <c r="G53" i="7"/>
  <c r="M52" i="7"/>
  <c r="E52" i="7"/>
  <c r="K51" i="7"/>
  <c r="C51" i="7"/>
  <c r="I50" i="7"/>
  <c r="A50" i="7"/>
  <c r="G49" i="7"/>
  <c r="M48" i="7"/>
  <c r="E48" i="7"/>
  <c r="K47" i="7"/>
  <c r="C47" i="7"/>
  <c r="I46" i="7"/>
  <c r="A46" i="7"/>
  <c r="G45" i="7"/>
  <c r="M44" i="7"/>
  <c r="E44" i="7"/>
  <c r="K43" i="7"/>
  <c r="C43" i="7"/>
  <c r="I42" i="7"/>
  <c r="A42" i="7"/>
  <c r="G41" i="7"/>
  <c r="M40" i="7"/>
  <c r="E40" i="7"/>
  <c r="K39" i="7"/>
  <c r="C39" i="7"/>
  <c r="I38" i="7"/>
  <c r="A38" i="7"/>
  <c r="G37" i="7"/>
  <c r="M36" i="7"/>
  <c r="E36" i="7"/>
  <c r="M80" i="7"/>
  <c r="K79" i="7"/>
  <c r="N78" i="7"/>
  <c r="D78" i="7"/>
  <c r="G77" i="7"/>
  <c r="J76" i="7"/>
  <c r="N75" i="7"/>
  <c r="C75" i="7"/>
  <c r="F74" i="7"/>
  <c r="J73" i="7"/>
  <c r="M72" i="7"/>
  <c r="D72" i="7"/>
  <c r="J71" i="7"/>
  <c r="B71" i="7"/>
  <c r="H70" i="7"/>
  <c r="N69" i="7"/>
  <c r="F69" i="7"/>
  <c r="L68" i="7"/>
  <c r="D68" i="7"/>
  <c r="J67" i="7"/>
  <c r="B67" i="7"/>
  <c r="H66" i="7"/>
  <c r="N65" i="7"/>
  <c r="F65" i="7"/>
  <c r="L64" i="7"/>
  <c r="D64" i="7"/>
  <c r="J63" i="7"/>
  <c r="B63" i="7"/>
  <c r="H62" i="7"/>
  <c r="N61" i="7"/>
  <c r="F61" i="7"/>
  <c r="L60" i="7"/>
  <c r="D60" i="7"/>
  <c r="J59" i="7"/>
  <c r="B59" i="7"/>
  <c r="H58" i="7"/>
  <c r="N57" i="7"/>
  <c r="F57" i="7"/>
  <c r="L56" i="7"/>
  <c r="D56" i="7"/>
  <c r="J55" i="7"/>
  <c r="B55" i="7"/>
  <c r="H54" i="7"/>
  <c r="N53" i="7"/>
  <c r="F53" i="7"/>
  <c r="L52" i="7"/>
  <c r="D52" i="7"/>
  <c r="J51" i="7"/>
  <c r="B51" i="7"/>
  <c r="H50" i="7"/>
  <c r="N49" i="7"/>
  <c r="F49" i="7"/>
  <c r="L48" i="7"/>
  <c r="D48" i="7"/>
  <c r="J47" i="7"/>
  <c r="B47" i="7"/>
  <c r="H46" i="7"/>
  <c r="N45" i="7"/>
  <c r="F45" i="7"/>
  <c r="L44" i="7"/>
  <c r="D44" i="7"/>
  <c r="J43" i="7"/>
  <c r="B43" i="7"/>
  <c r="H42" i="7"/>
  <c r="N41" i="7"/>
  <c r="F41" i="7"/>
  <c r="L40" i="7"/>
  <c r="D40" i="7"/>
  <c r="J39" i="7"/>
  <c r="B39" i="7"/>
  <c r="H38" i="7"/>
  <c r="N37" i="7"/>
  <c r="F37" i="7"/>
  <c r="L36" i="7"/>
  <c r="D36" i="7"/>
  <c r="J80" i="7"/>
  <c r="I79" i="7"/>
  <c r="M78" i="7"/>
  <c r="B78" i="7"/>
  <c r="E77" i="7"/>
  <c r="I76" i="7"/>
  <c r="L75" i="7"/>
  <c r="A75" i="7"/>
  <c r="E74" i="7"/>
  <c r="H73" i="7"/>
  <c r="L72" i="7"/>
  <c r="C72" i="7"/>
  <c r="I71" i="7"/>
  <c r="A71" i="7"/>
  <c r="G70" i="7"/>
  <c r="M69" i="7"/>
  <c r="E69" i="7"/>
  <c r="K68" i="7"/>
  <c r="C68" i="7"/>
  <c r="I67" i="7"/>
  <c r="A67" i="7"/>
  <c r="G66" i="7"/>
  <c r="M65" i="7"/>
  <c r="E65" i="7"/>
  <c r="K64" i="7"/>
  <c r="C64" i="7"/>
  <c r="I63" i="7"/>
  <c r="A63" i="7"/>
  <c r="G62" i="7"/>
  <c r="M61" i="7"/>
  <c r="E61" i="7"/>
  <c r="K60" i="7"/>
  <c r="C60" i="7"/>
  <c r="I59" i="7"/>
  <c r="A59" i="7"/>
  <c r="G58" i="7"/>
  <c r="M57" i="7"/>
  <c r="E57" i="7"/>
  <c r="K56" i="7"/>
  <c r="C56" i="7"/>
  <c r="I55" i="7"/>
  <c r="A55" i="7"/>
  <c r="G54" i="7"/>
  <c r="M53" i="7"/>
  <c r="E53" i="7"/>
  <c r="K52" i="7"/>
  <c r="C52" i="7"/>
  <c r="I51" i="7"/>
  <c r="A51" i="7"/>
  <c r="G50" i="7"/>
  <c r="M49" i="7"/>
  <c r="E49" i="7"/>
  <c r="K48" i="7"/>
  <c r="C48" i="7"/>
  <c r="I47" i="7"/>
  <c r="A47" i="7"/>
  <c r="G46" i="7"/>
  <c r="M45" i="7"/>
  <c r="E45" i="7"/>
  <c r="K44" i="7"/>
  <c r="C44" i="7"/>
  <c r="I43" i="7"/>
  <c r="A43" i="7"/>
  <c r="G42" i="7"/>
  <c r="M41" i="7"/>
  <c r="E41" i="7"/>
  <c r="K40" i="7"/>
  <c r="C40" i="7"/>
  <c r="I39" i="7"/>
  <c r="A39" i="7"/>
  <c r="G38" i="7"/>
  <c r="M37" i="7"/>
  <c r="E37" i="7"/>
  <c r="K36" i="7"/>
  <c r="C36" i="7"/>
  <c r="I35" i="7"/>
  <c r="A35" i="7"/>
  <c r="G34" i="7"/>
  <c r="M33" i="7"/>
  <c r="E33" i="7"/>
  <c r="E82" i="7"/>
  <c r="I80" i="7"/>
  <c r="H79" i="7"/>
  <c r="L78" i="7"/>
  <c r="A78" i="7"/>
  <c r="D77" i="7"/>
  <c r="H76" i="7"/>
  <c r="K75" i="7"/>
  <c r="N74" i="7"/>
  <c r="D74" i="7"/>
  <c r="G73" i="7"/>
  <c r="K72" i="7"/>
  <c r="B72" i="7"/>
  <c r="H71" i="7"/>
  <c r="N70" i="7"/>
  <c r="F70" i="7"/>
  <c r="L69" i="7"/>
  <c r="D69" i="7"/>
  <c r="J68" i="7"/>
  <c r="B68" i="7"/>
  <c r="H67" i="7"/>
  <c r="N66" i="7"/>
  <c r="F66" i="7"/>
  <c r="L65" i="7"/>
  <c r="D65" i="7"/>
  <c r="J64" i="7"/>
  <c r="B64" i="7"/>
  <c r="H63" i="7"/>
  <c r="N62" i="7"/>
  <c r="F62" i="7"/>
  <c r="L61" i="7"/>
  <c r="D61" i="7"/>
  <c r="J60" i="7"/>
  <c r="B60" i="7"/>
  <c r="H59" i="7"/>
  <c r="N58" i="7"/>
  <c r="F58" i="7"/>
  <c r="L57" i="7"/>
  <c r="D57" i="7"/>
  <c r="J56" i="7"/>
  <c r="B56" i="7"/>
  <c r="H55" i="7"/>
  <c r="N54" i="7"/>
  <c r="F54" i="7"/>
  <c r="L53" i="7"/>
  <c r="D53" i="7"/>
  <c r="J52" i="7"/>
  <c r="B52" i="7"/>
  <c r="H51" i="7"/>
  <c r="N50" i="7"/>
  <c r="F50" i="7"/>
  <c r="L49" i="7"/>
  <c r="D49" i="7"/>
  <c r="J48" i="7"/>
  <c r="B48" i="7"/>
  <c r="H47" i="7"/>
  <c r="N46" i="7"/>
  <c r="F46" i="7"/>
  <c r="L45" i="7"/>
  <c r="D45" i="7"/>
  <c r="J44" i="7"/>
  <c r="B44" i="7"/>
  <c r="H43" i="7"/>
  <c r="N42" i="7"/>
  <c r="F42" i="7"/>
  <c r="L41" i="7"/>
  <c r="D41" i="7"/>
  <c r="J40" i="7"/>
  <c r="B40" i="7"/>
  <c r="H39" i="7"/>
  <c r="N38" i="7"/>
  <c r="F38" i="7"/>
  <c r="L37" i="7"/>
  <c r="D37" i="7"/>
  <c r="J36" i="7"/>
  <c r="B36" i="7"/>
  <c r="H35" i="7"/>
  <c r="N34" i="7"/>
  <c r="F34" i="7"/>
  <c r="L33" i="7"/>
  <c r="D33" i="7"/>
  <c r="J32" i="7"/>
  <c r="B32" i="7"/>
  <c r="H31" i="7"/>
  <c r="N30" i="7"/>
  <c r="F30" i="7"/>
  <c r="L29" i="7"/>
  <c r="D29" i="7"/>
  <c r="J28" i="7"/>
  <c r="B28" i="7"/>
  <c r="H27" i="7"/>
  <c r="N26" i="7"/>
  <c r="F26" i="7"/>
  <c r="L25" i="7"/>
  <c r="D25" i="7"/>
  <c r="J24" i="7"/>
  <c r="B24" i="7"/>
  <c r="H23" i="7"/>
  <c r="N22" i="7"/>
  <c r="L81" i="7"/>
  <c r="F80" i="7"/>
  <c r="G79" i="7"/>
  <c r="J78" i="7"/>
  <c r="M77" i="7"/>
  <c r="C77" i="7"/>
  <c r="F76" i="7"/>
  <c r="I75" i="7"/>
  <c r="M74" i="7"/>
  <c r="B74" i="7"/>
  <c r="E73" i="7"/>
  <c r="J72" i="7"/>
  <c r="A72" i="7"/>
  <c r="G71" i="7"/>
  <c r="M70" i="7"/>
  <c r="E70" i="7"/>
  <c r="K69" i="7"/>
  <c r="C69" i="7"/>
  <c r="I68" i="7"/>
  <c r="A68" i="7"/>
  <c r="G67" i="7"/>
  <c r="M66" i="7"/>
  <c r="E66" i="7"/>
  <c r="K65" i="7"/>
  <c r="C65" i="7"/>
  <c r="I64" i="7"/>
  <c r="A64" i="7"/>
  <c r="G63" i="7"/>
  <c r="M62" i="7"/>
  <c r="E62" i="7"/>
  <c r="K61" i="7"/>
  <c r="C61" i="7"/>
  <c r="I60" i="7"/>
  <c r="A60" i="7"/>
  <c r="G59" i="7"/>
  <c r="M58" i="7"/>
  <c r="E58" i="7"/>
  <c r="K57" i="7"/>
  <c r="C57" i="7"/>
  <c r="I56" i="7"/>
  <c r="A56" i="7"/>
  <c r="G55" i="7"/>
  <c r="M54" i="7"/>
  <c r="E54" i="7"/>
  <c r="K53" i="7"/>
  <c r="C53" i="7"/>
  <c r="I52" i="7"/>
  <c r="A52" i="7"/>
  <c r="G51" i="7"/>
  <c r="M50" i="7"/>
  <c r="E50" i="7"/>
  <c r="K49" i="7"/>
  <c r="C49" i="7"/>
  <c r="I48" i="7"/>
  <c r="A48" i="7"/>
  <c r="G47" i="7"/>
  <c r="M46" i="7"/>
  <c r="E46" i="7"/>
  <c r="K45" i="7"/>
  <c r="C45" i="7"/>
  <c r="I44" i="7"/>
  <c r="A44" i="7"/>
  <c r="G43" i="7"/>
  <c r="M42" i="7"/>
  <c r="E42" i="7"/>
  <c r="K41" i="7"/>
  <c r="C41" i="7"/>
  <c r="I40" i="7"/>
  <c r="A40" i="7"/>
  <c r="G39" i="7"/>
  <c r="M38" i="7"/>
  <c r="E38" i="7"/>
  <c r="K37" i="7"/>
  <c r="C37" i="7"/>
  <c r="I36" i="7"/>
  <c r="A36" i="7"/>
  <c r="G35" i="7"/>
  <c r="M34" i="7"/>
  <c r="E34" i="7"/>
  <c r="K33" i="7"/>
  <c r="C33" i="7"/>
  <c r="I32" i="7"/>
  <c r="A32" i="7"/>
  <c r="G31" i="7"/>
  <c r="M30" i="7"/>
  <c r="K81" i="7"/>
  <c r="E80" i="7"/>
  <c r="F79" i="7"/>
  <c r="I78" i="7"/>
  <c r="L77" i="7"/>
  <c r="B77" i="7"/>
  <c r="E76" i="7"/>
  <c r="H75" i="7"/>
  <c r="L74" i="7"/>
  <c r="A74" i="7"/>
  <c r="D73" i="7"/>
  <c r="I72" i="7"/>
  <c r="N71" i="7"/>
  <c r="F71" i="7"/>
  <c r="L70" i="7"/>
  <c r="D70" i="7"/>
  <c r="J69" i="7"/>
  <c r="B69" i="7"/>
  <c r="H68" i="7"/>
  <c r="N67" i="7"/>
  <c r="F67" i="7"/>
  <c r="L66" i="7"/>
  <c r="D66" i="7"/>
  <c r="J65" i="7"/>
  <c r="B65" i="7"/>
  <c r="H64" i="7"/>
  <c r="N63" i="7"/>
  <c r="F63" i="7"/>
  <c r="L62" i="7"/>
  <c r="D62" i="7"/>
  <c r="J61" i="7"/>
  <c r="B61" i="7"/>
  <c r="H60" i="7"/>
  <c r="N59" i="7"/>
  <c r="F59" i="7"/>
  <c r="L58" i="7"/>
  <c r="D58" i="7"/>
  <c r="J57" i="7"/>
  <c r="B57" i="7"/>
  <c r="H56" i="7"/>
  <c r="N55" i="7"/>
  <c r="F55" i="7"/>
  <c r="L54" i="7"/>
  <c r="D54" i="7"/>
  <c r="J53" i="7"/>
  <c r="B53" i="7"/>
  <c r="H52" i="7"/>
  <c r="N51" i="7"/>
  <c r="F51" i="7"/>
  <c r="L50" i="7"/>
  <c r="D50" i="7"/>
  <c r="J49" i="7"/>
  <c r="B49" i="7"/>
  <c r="H48" i="7"/>
  <c r="N47" i="7"/>
  <c r="F47" i="7"/>
  <c r="L46" i="7"/>
  <c r="D46" i="7"/>
  <c r="J45" i="7"/>
  <c r="B45" i="7"/>
  <c r="H44" i="7"/>
  <c r="N43" i="7"/>
  <c r="F43" i="7"/>
  <c r="L42" i="7"/>
  <c r="D42" i="7"/>
  <c r="J41" i="7"/>
  <c r="B41" i="7"/>
  <c r="H40" i="7"/>
  <c r="N39" i="7"/>
  <c r="F39" i="7"/>
  <c r="L38" i="7"/>
  <c r="D38" i="7"/>
  <c r="J37" i="7"/>
  <c r="B37" i="7"/>
  <c r="H36" i="7"/>
  <c r="N35" i="7"/>
  <c r="F35" i="7"/>
  <c r="L34" i="7"/>
  <c r="D34" i="7"/>
  <c r="D81" i="7"/>
  <c r="B80" i="7"/>
  <c r="D79" i="7"/>
  <c r="G78" i="7"/>
  <c r="K77" i="7"/>
  <c r="N76" i="7"/>
  <c r="C76" i="7"/>
  <c r="G75" i="7"/>
  <c r="J74" i="7"/>
  <c r="M73" i="7"/>
  <c r="C73" i="7"/>
  <c r="H72" i="7"/>
  <c r="M71" i="7"/>
  <c r="E71" i="7"/>
  <c r="K70" i="7"/>
  <c r="C70" i="7"/>
  <c r="I69" i="7"/>
  <c r="A69" i="7"/>
  <c r="G68" i="7"/>
  <c r="M67" i="7"/>
  <c r="E67" i="7"/>
  <c r="K66" i="7"/>
  <c r="C66" i="7"/>
  <c r="I65" i="7"/>
  <c r="A65" i="7"/>
  <c r="G64" i="7"/>
  <c r="M63" i="7"/>
  <c r="E63" i="7"/>
  <c r="K62" i="7"/>
  <c r="C62" i="7"/>
  <c r="I61" i="7"/>
  <c r="A61" i="7"/>
  <c r="G60" i="7"/>
  <c r="M59" i="7"/>
  <c r="E59" i="7"/>
  <c r="K58" i="7"/>
  <c r="C58" i="7"/>
  <c r="I57" i="7"/>
  <c r="A57" i="7"/>
  <c r="G56" i="7"/>
  <c r="M55" i="7"/>
  <c r="E55" i="7"/>
  <c r="K54" i="7"/>
  <c r="C54" i="7"/>
  <c r="I53" i="7"/>
  <c r="A53" i="7"/>
  <c r="G52" i="7"/>
  <c r="M51" i="7"/>
  <c r="E51" i="7"/>
  <c r="K50" i="7"/>
  <c r="C50" i="7"/>
  <c r="I49" i="7"/>
  <c r="A49" i="7"/>
  <c r="G48" i="7"/>
  <c r="M47" i="7"/>
  <c r="E47" i="7"/>
  <c r="K46" i="7"/>
  <c r="C46" i="7"/>
  <c r="I45" i="7"/>
  <c r="A45" i="7"/>
  <c r="G44" i="7"/>
  <c r="M43" i="7"/>
  <c r="E43" i="7"/>
  <c r="K42" i="7"/>
  <c r="C42" i="7"/>
  <c r="I41" i="7"/>
  <c r="A41" i="7"/>
  <c r="G40" i="7"/>
  <c r="M39" i="7"/>
  <c r="E39" i="7"/>
  <c r="K38" i="7"/>
  <c r="C38" i="7"/>
  <c r="I37" i="7"/>
  <c r="A37" i="7"/>
  <c r="G36" i="7"/>
  <c r="M35" i="7"/>
  <c r="E35" i="7"/>
  <c r="K34" i="7"/>
  <c r="C34" i="7"/>
  <c r="I33" i="7"/>
  <c r="A33" i="7"/>
  <c r="G32" i="7"/>
  <c r="M31" i="7"/>
  <c r="E31" i="7"/>
  <c r="K30" i="7"/>
  <c r="C30" i="7"/>
  <c r="I29" i="7"/>
  <c r="A29" i="7"/>
  <c r="G28" i="7"/>
  <c r="M27" i="7"/>
  <c r="E27" i="7"/>
  <c r="K26" i="7"/>
  <c r="C26" i="7"/>
  <c r="I25" i="7"/>
  <c r="A25" i="7"/>
  <c r="G24" i="7"/>
  <c r="I34" i="7"/>
  <c r="M32" i="7"/>
  <c r="K31" i="7"/>
  <c r="I30" i="7"/>
  <c r="M29" i="7"/>
  <c r="B29" i="7"/>
  <c r="E28" i="7"/>
  <c r="I27" i="7"/>
  <c r="L26" i="7"/>
  <c r="A26" i="7"/>
  <c r="E25" i="7"/>
  <c r="H24" i="7"/>
  <c r="L23" i="7"/>
  <c r="C23" i="7"/>
  <c r="H22" i="7"/>
  <c r="N21" i="7"/>
  <c r="F21" i="7"/>
  <c r="L20" i="7"/>
  <c r="D20" i="7"/>
  <c r="J19" i="7"/>
  <c r="B19" i="7"/>
  <c r="H18" i="7"/>
  <c r="N17" i="7"/>
  <c r="F17" i="7"/>
  <c r="L16" i="7"/>
  <c r="D16" i="7"/>
  <c r="J15" i="7"/>
  <c r="B15" i="7"/>
  <c r="H14" i="7"/>
  <c r="N13" i="7"/>
  <c r="F13" i="7"/>
  <c r="L12" i="7"/>
  <c r="D12" i="7"/>
  <c r="J11" i="7"/>
  <c r="B11" i="7"/>
  <c r="H10" i="7"/>
  <c r="N9" i="7"/>
  <c r="F9" i="7"/>
  <c r="L8" i="7"/>
  <c r="D8" i="7"/>
  <c r="J7" i="7"/>
  <c r="B7" i="7"/>
  <c r="H6" i="7"/>
  <c r="H34" i="7"/>
  <c r="L32" i="7"/>
  <c r="J31" i="7"/>
  <c r="H30" i="7"/>
  <c r="K29" i="7"/>
  <c r="N28" i="7"/>
  <c r="D28" i="7"/>
  <c r="G27" i="7"/>
  <c r="J26" i="7"/>
  <c r="N25" i="7"/>
  <c r="C25" i="7"/>
  <c r="F24" i="7"/>
  <c r="K23" i="7"/>
  <c r="B23" i="7"/>
  <c r="G22" i="7"/>
  <c r="M21" i="7"/>
  <c r="E21" i="7"/>
  <c r="K20" i="7"/>
  <c r="C20" i="7"/>
  <c r="I19" i="7"/>
  <c r="A19" i="7"/>
  <c r="G18" i="7"/>
  <c r="M17" i="7"/>
  <c r="E17" i="7"/>
  <c r="K16" i="7"/>
  <c r="C16" i="7"/>
  <c r="I15" i="7"/>
  <c r="A15" i="7"/>
  <c r="G14" i="7"/>
  <c r="M13" i="7"/>
  <c r="E13" i="7"/>
  <c r="K12" i="7"/>
  <c r="C12" i="7"/>
  <c r="I11" i="7"/>
  <c r="A11" i="7"/>
  <c r="G10" i="7"/>
  <c r="M9" i="7"/>
  <c r="E9" i="7"/>
  <c r="K8" i="7"/>
  <c r="C8" i="7"/>
  <c r="I7" i="7"/>
  <c r="A7" i="7"/>
  <c r="G6" i="7"/>
  <c r="A34" i="7"/>
  <c r="K32" i="7"/>
  <c r="I31" i="7"/>
  <c r="G30" i="7"/>
  <c r="J29" i="7"/>
  <c r="M28" i="7"/>
  <c r="C28" i="7"/>
  <c r="F27" i="7"/>
  <c r="I26" i="7"/>
  <c r="M25" i="7"/>
  <c r="B25" i="7"/>
  <c r="E24" i="7"/>
  <c r="J23" i="7"/>
  <c r="A23" i="7"/>
  <c r="F22" i="7"/>
  <c r="L21" i="7"/>
  <c r="D21" i="7"/>
  <c r="J20" i="7"/>
  <c r="B20" i="7"/>
  <c r="H19" i="7"/>
  <c r="N18" i="7"/>
  <c r="F18" i="7"/>
  <c r="L17" i="7"/>
  <c r="D17" i="7"/>
  <c r="J16" i="7"/>
  <c r="B16" i="7"/>
  <c r="H15" i="7"/>
  <c r="N14" i="7"/>
  <c r="F14" i="7"/>
  <c r="L13" i="7"/>
  <c r="D13" i="7"/>
  <c r="J12" i="7"/>
  <c r="B12" i="7"/>
  <c r="H11" i="7"/>
  <c r="N10" i="7"/>
  <c r="F10" i="7"/>
  <c r="L9" i="7"/>
  <c r="D9" i="7"/>
  <c r="J8" i="7"/>
  <c r="B8" i="7"/>
  <c r="H7" i="7"/>
  <c r="N6" i="7"/>
  <c r="F6" i="7"/>
  <c r="N33" i="7"/>
  <c r="H32" i="7"/>
  <c r="F31" i="7"/>
  <c r="E30" i="7"/>
  <c r="H29" i="7"/>
  <c r="L28" i="7"/>
  <c r="A28" i="7"/>
  <c r="D27" i="7"/>
  <c r="H26" i="7"/>
  <c r="K25" i="7"/>
  <c r="N24" i="7"/>
  <c r="D24" i="7"/>
  <c r="I23" i="7"/>
  <c r="M22" i="7"/>
  <c r="E22" i="7"/>
  <c r="K21" i="7"/>
  <c r="C21" i="7"/>
  <c r="I20" i="7"/>
  <c r="A20" i="7"/>
  <c r="G19" i="7"/>
  <c r="M18" i="7"/>
  <c r="E18" i="7"/>
  <c r="K17" i="7"/>
  <c r="C17" i="7"/>
  <c r="I16" i="7"/>
  <c r="A16" i="7"/>
  <c r="G15" i="7"/>
  <c r="M14" i="7"/>
  <c r="E14" i="7"/>
  <c r="K13" i="7"/>
  <c r="C13" i="7"/>
  <c r="I12" i="7"/>
  <c r="A12" i="7"/>
  <c r="G11" i="7"/>
  <c r="M10" i="7"/>
  <c r="E10" i="7"/>
  <c r="K9" i="7"/>
  <c r="C9" i="7"/>
  <c r="I8" i="7"/>
  <c r="A8" i="7"/>
  <c r="G7" i="7"/>
  <c r="M6" i="7"/>
  <c r="E6" i="7"/>
  <c r="K35" i="7"/>
  <c r="J33" i="7"/>
  <c r="E32" i="7"/>
  <c r="C31" i="7"/>
  <c r="D30" i="7"/>
  <c r="G29" i="7"/>
  <c r="K28" i="7"/>
  <c r="N27" i="7"/>
  <c r="C27" i="7"/>
  <c r="G26" i="7"/>
  <c r="J25" i="7"/>
  <c r="M24" i="7"/>
  <c r="C24" i="7"/>
  <c r="G23" i="7"/>
  <c r="L22" i="7"/>
  <c r="D22" i="7"/>
  <c r="J21" i="7"/>
  <c r="B21" i="7"/>
  <c r="H20" i="7"/>
  <c r="N19" i="7"/>
  <c r="F19" i="7"/>
  <c r="L18" i="7"/>
  <c r="D18" i="7"/>
  <c r="J17" i="7"/>
  <c r="B17" i="7"/>
  <c r="H16" i="7"/>
  <c r="N15" i="7"/>
  <c r="F15" i="7"/>
  <c r="L14" i="7"/>
  <c r="D14" i="7"/>
  <c r="J13" i="7"/>
  <c r="B13" i="7"/>
  <c r="H12" i="7"/>
  <c r="N11" i="7"/>
  <c r="F11" i="7"/>
  <c r="L10" i="7"/>
  <c r="D10" i="7"/>
  <c r="J9" i="7"/>
  <c r="B9" i="7"/>
  <c r="H8" i="7"/>
  <c r="N7" i="7"/>
  <c r="F7" i="7"/>
  <c r="L6" i="7"/>
  <c r="D6" i="7"/>
  <c r="J35" i="7"/>
  <c r="G33" i="7"/>
  <c r="D32" i="7"/>
  <c r="B31" i="7"/>
  <c r="B30" i="7"/>
  <c r="F29" i="7"/>
  <c r="I28" i="7"/>
  <c r="L27" i="7"/>
  <c r="B27" i="7"/>
  <c r="E26" i="7"/>
  <c r="H25" i="7"/>
  <c r="L24" i="7"/>
  <c r="A24" i="7"/>
  <c r="F23" i="7"/>
  <c r="K22" i="7"/>
  <c r="C22" i="7"/>
  <c r="I21" i="7"/>
  <c r="A21" i="7"/>
  <c r="G20" i="7"/>
  <c r="M19" i="7"/>
  <c r="E19" i="7"/>
  <c r="K18" i="7"/>
  <c r="C18" i="7"/>
  <c r="I17" i="7"/>
  <c r="A17" i="7"/>
  <c r="G16" i="7"/>
  <c r="M15" i="7"/>
  <c r="E15" i="7"/>
  <c r="K14" i="7"/>
  <c r="C14" i="7"/>
  <c r="I13" i="7"/>
  <c r="A13" i="7"/>
  <c r="G12" i="7"/>
  <c r="M11" i="7"/>
  <c r="E11" i="7"/>
  <c r="K10" i="7"/>
  <c r="C10" i="7"/>
  <c r="I9" i="7"/>
  <c r="A9" i="7"/>
  <c r="G8" i="7"/>
  <c r="M7" i="7"/>
  <c r="E7" i="7"/>
  <c r="K6" i="7"/>
  <c r="C6" i="7"/>
  <c r="C35" i="7"/>
  <c r="F33" i="7"/>
  <c r="C32" i="7"/>
  <c r="A31" i="7"/>
  <c r="A30" i="7"/>
  <c r="E29" i="7"/>
  <c r="H28" i="7"/>
  <c r="K27" i="7"/>
  <c r="A27" i="7"/>
  <c r="D26" i="7"/>
  <c r="G25" i="7"/>
  <c r="K24" i="7"/>
  <c r="N23" i="7"/>
  <c r="E23" i="7"/>
  <c r="J22" i="7"/>
  <c r="B22" i="7"/>
  <c r="H21" i="7"/>
  <c r="N20" i="7"/>
  <c r="F20" i="7"/>
  <c r="L19" i="7"/>
  <c r="D19" i="7"/>
  <c r="J18" i="7"/>
  <c r="B18" i="7"/>
  <c r="H17" i="7"/>
  <c r="N16" i="7"/>
  <c r="F16" i="7"/>
  <c r="L15" i="7"/>
  <c r="D15" i="7"/>
  <c r="J14" i="7"/>
  <c r="B14" i="7"/>
  <c r="H13" i="7"/>
  <c r="N12" i="7"/>
  <c r="F12" i="7"/>
  <c r="L11" i="7"/>
  <c r="D11" i="7"/>
  <c r="J10" i="7"/>
  <c r="B10" i="7"/>
  <c r="H9" i="7"/>
  <c r="N8" i="7"/>
  <c r="F8" i="7"/>
  <c r="L7" i="7"/>
  <c r="D7" i="7"/>
  <c r="J6" i="7"/>
  <c r="B6" i="7"/>
  <c r="B35" i="7"/>
  <c r="B33" i="7"/>
  <c r="N31" i="7"/>
  <c r="L30" i="7"/>
  <c r="N29" i="7"/>
  <c r="C29" i="7"/>
  <c r="F28" i="7"/>
  <c r="J27" i="7"/>
  <c r="M26" i="7"/>
  <c r="B26" i="7"/>
  <c r="F25" i="7"/>
  <c r="I24" i="7"/>
  <c r="M23" i="7"/>
  <c r="D23" i="7"/>
  <c r="I22" i="7"/>
  <c r="A22" i="7"/>
  <c r="G21" i="7"/>
  <c r="M20" i="7"/>
  <c r="E20" i="7"/>
  <c r="K19" i="7"/>
  <c r="C19" i="7"/>
  <c r="I18" i="7"/>
  <c r="A18" i="7"/>
  <c r="G17" i="7"/>
  <c r="M16" i="7"/>
  <c r="E16" i="7"/>
  <c r="K15" i="7"/>
  <c r="C15" i="7"/>
  <c r="I14" i="7"/>
  <c r="A14" i="7"/>
  <c r="G13" i="7"/>
  <c r="M12" i="7"/>
  <c r="E12" i="7"/>
  <c r="K11" i="7"/>
  <c r="C11" i="7"/>
  <c r="I10" i="7"/>
  <c r="A10" i="7"/>
  <c r="G9" i="7"/>
  <c r="M8" i="7"/>
  <c r="E8" i="7"/>
  <c r="K7" i="7"/>
  <c r="C7" i="7"/>
  <c r="I6" i="7"/>
  <c r="A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林 亮治(Ryoji Hayashi)</author>
  </authors>
  <commentList>
    <comment ref="H6" authorId="0" shapeId="0" xr:uid="{587D83B2-F64B-4B17-BE24-694ADA95B7A7}">
      <text>
        <r>
          <rPr>
            <sz val="9"/>
            <color indexed="81"/>
            <rFont val="Meiryo UI"/>
            <family val="3"/>
            <charset val="128"/>
          </rPr>
          <t>貴社の所在地となる都道府県を選択してください。</t>
        </r>
      </text>
    </comment>
    <comment ref="J7" authorId="0" shapeId="0" xr:uid="{91CF868E-AA07-49CB-B004-22BE63E232E7}">
      <text>
        <r>
          <rPr>
            <sz val="10"/>
            <color indexed="81"/>
            <rFont val="Meiryo UI"/>
            <family val="3"/>
            <charset val="128"/>
          </rPr>
          <t>必要項目を全て入力後にお手数ですが確認のため選択して下さい</t>
        </r>
      </text>
    </comment>
    <comment ref="H9" authorId="0" shapeId="0" xr:uid="{DC72D4E3-9D10-4574-B107-19928924846B}">
      <text>
        <r>
          <rPr>
            <sz val="9"/>
            <color indexed="81"/>
            <rFont val="Meiryo UI"/>
            <family val="3"/>
            <charset val="128"/>
          </rPr>
          <t>LIXIL工場より完成品に組立て出荷している場合は
「株式会社LIXIL」を選択して下さい。
性能証明書の組立事業者に「株式会社LIXIL」が印字されます。
例）インプラス完成品・EW完成品</t>
        </r>
      </text>
    </comment>
  </commentList>
</comments>
</file>

<file path=xl/sharedStrings.xml><?xml version="1.0" encoding="utf-8"?>
<sst xmlns="http://schemas.openxmlformats.org/spreadsheetml/2006/main" count="10767" uniqueCount="2092">
  <si>
    <t>地域区分　</t>
    <rPh sb="0" eb="2">
      <t>チイキ</t>
    </rPh>
    <rPh sb="2" eb="4">
      <t>クブン</t>
    </rPh>
    <phoneticPr fontId="5"/>
  </si>
  <si>
    <t>選択してください</t>
    <phoneticPr fontId="5"/>
  </si>
  <si>
    <t>建て方区分　</t>
    <rPh sb="0" eb="1">
      <t>タ</t>
    </rPh>
    <rPh sb="2" eb="3">
      <t>カタ</t>
    </rPh>
    <rPh sb="3" eb="5">
      <t>クブン</t>
    </rPh>
    <phoneticPr fontId="5"/>
  </si>
  <si>
    <t>選択してください</t>
  </si>
  <si>
    <t xml:space="preserve">        地域区分と建て方区分を選択すると各事業ごとの補助額を確認できます（参考）</t>
    <rPh sb="8" eb="10">
      <t>チイキ</t>
    </rPh>
    <rPh sb="10" eb="12">
      <t>クブン</t>
    </rPh>
    <rPh sb="13" eb="14">
      <t>タ</t>
    </rPh>
    <rPh sb="15" eb="18">
      <t>カタクブン</t>
    </rPh>
    <rPh sb="19" eb="21">
      <t>センタク</t>
    </rPh>
    <rPh sb="24" eb="27">
      <t>カクジギョウ</t>
    </rPh>
    <rPh sb="30" eb="33">
      <t>ホジョガク</t>
    </rPh>
    <rPh sb="34" eb="36">
      <t>カクニン</t>
    </rPh>
    <rPh sb="41" eb="43">
      <t>サンコウ</t>
    </rPh>
    <phoneticPr fontId="5"/>
  </si>
  <si>
    <t>基本情報</t>
    <rPh sb="0" eb="2">
      <t>キホン</t>
    </rPh>
    <rPh sb="2" eb="4">
      <t>ジョウホウ</t>
    </rPh>
    <phoneticPr fontId="5"/>
  </si>
  <si>
    <t>発行依頼方法</t>
    <rPh sb="0" eb="2">
      <t>ハッコウ</t>
    </rPh>
    <rPh sb="2" eb="4">
      <t>イライ</t>
    </rPh>
    <rPh sb="4" eb="6">
      <t>ホウホウ</t>
    </rPh>
    <phoneticPr fontId="5"/>
  </si>
  <si>
    <t>会社名</t>
    <rPh sb="0" eb="2">
      <t>カイシャ</t>
    </rPh>
    <rPh sb="2" eb="3">
      <t>メイ</t>
    </rPh>
    <phoneticPr fontId="5"/>
  </si>
  <si>
    <t>LIXIL得意先コード</t>
    <rPh sb="5" eb="8">
      <t>トクイサキ</t>
    </rPh>
    <phoneticPr fontId="5"/>
  </si>
  <si>
    <t>性能証明書は先進的窓リノベ2024事業、子育てエコホーム支援事業共通です。（製品型番によって申請できる事業が限られる場合があります）</t>
    <phoneticPr fontId="5"/>
  </si>
  <si>
    <t>会社所在地</t>
    <rPh sb="0" eb="2">
      <t>カイシャ</t>
    </rPh>
    <rPh sb="2" eb="5">
      <t>ショザイチ</t>
    </rPh>
    <phoneticPr fontId="5"/>
  </si>
  <si>
    <t>LIXIL営業所コード</t>
    <rPh sb="5" eb="7">
      <t>エイギョウ</t>
    </rPh>
    <rPh sb="7" eb="8">
      <t>ショ</t>
    </rPh>
    <phoneticPr fontId="5"/>
  </si>
  <si>
    <t>担当者様名</t>
    <rPh sb="0" eb="2">
      <t>タントウ</t>
    </rPh>
    <rPh sb="2" eb="3">
      <t>シャ</t>
    </rPh>
    <rPh sb="3" eb="4">
      <t>サマ</t>
    </rPh>
    <rPh sb="4" eb="5">
      <t>メイ</t>
    </rPh>
    <phoneticPr fontId="5"/>
  </si>
  <si>
    <t>入力チェック</t>
    <rPh sb="0" eb="2">
      <t>ニュウリョク</t>
    </rPh>
    <phoneticPr fontId="5"/>
  </si>
  <si>
    <t>添付書類の例：LIXILが発行した出荷案内書もしくは納品書、ガラスメーカーが発行した納品書（いずれもコピー可）</t>
    <rPh sb="0" eb="2">
      <t>テンプ</t>
    </rPh>
    <rPh sb="2" eb="4">
      <t>ショルイ</t>
    </rPh>
    <rPh sb="5" eb="6">
      <t>レイ</t>
    </rPh>
    <phoneticPr fontId="5"/>
  </si>
  <si>
    <t>現場名</t>
    <rPh sb="0" eb="3">
      <t>ゲンバメイ</t>
    </rPh>
    <phoneticPr fontId="5"/>
  </si>
  <si>
    <t>組立事業者</t>
    <rPh sb="0" eb="2">
      <t>クミタテ</t>
    </rPh>
    <rPh sb="2" eb="5">
      <t>ジギョウシャ</t>
    </rPh>
    <phoneticPr fontId="5"/>
  </si>
  <si>
    <t>証明書の発行を希望する製品について左から順に必要事項を入力してください。</t>
    <rPh sb="0" eb="3">
      <t>ショウメイショ</t>
    </rPh>
    <rPh sb="4" eb="6">
      <t>ハッコウ</t>
    </rPh>
    <rPh sb="7" eb="9">
      <t>キボウ</t>
    </rPh>
    <rPh sb="11" eb="13">
      <t>セイヒン</t>
    </rPh>
    <rPh sb="17" eb="18">
      <t>ヒダリ</t>
    </rPh>
    <rPh sb="20" eb="21">
      <t>ジュン</t>
    </rPh>
    <rPh sb="22" eb="24">
      <t>ヒツヨウ</t>
    </rPh>
    <rPh sb="24" eb="26">
      <t>ジコウ</t>
    </rPh>
    <rPh sb="27" eb="29">
      <t>ニュウリョク</t>
    </rPh>
    <phoneticPr fontId="14"/>
  </si>
  <si>
    <t>開閉形式について</t>
    <rPh sb="0" eb="2">
      <t>カイヘイ</t>
    </rPh>
    <rPh sb="2" eb="4">
      <t>ケイシキ</t>
    </rPh>
    <phoneticPr fontId="5"/>
  </si>
  <si>
    <t>ガラス中央部の熱貫流率を調べる</t>
    <rPh sb="3" eb="6">
      <t>チュウオウブ</t>
    </rPh>
    <rPh sb="7" eb="11">
      <t>ネツカンリュウリツ</t>
    </rPh>
    <rPh sb="12" eb="13">
      <t>シラ</t>
    </rPh>
    <phoneticPr fontId="5"/>
  </si>
  <si>
    <t>※「断熱改修」と「断熱改修以外」の両方に適合する場合はいずれか一方のみ申請が可能です。</t>
    <phoneticPr fontId="5"/>
  </si>
  <si>
    <t>性能区分</t>
    <rPh sb="0" eb="4">
      <t>セイノウクブン</t>
    </rPh>
    <phoneticPr fontId="5"/>
  </si>
  <si>
    <t>製品名</t>
    <rPh sb="0" eb="3">
      <t>セイヒンメイ</t>
    </rPh>
    <phoneticPr fontId="5"/>
  </si>
  <si>
    <t>開閉形式</t>
    <rPh sb="0" eb="2">
      <t>カイヘイ</t>
    </rPh>
    <rPh sb="2" eb="4">
      <t>ケイシキ</t>
    </rPh>
    <phoneticPr fontId="5"/>
  </si>
  <si>
    <t>ガラス仕様・性能</t>
    <rPh sb="3" eb="5">
      <t>シヨウ</t>
    </rPh>
    <rPh sb="6" eb="8">
      <t>セイノウ</t>
    </rPh>
    <phoneticPr fontId="5"/>
  </si>
  <si>
    <t>製品サイズ</t>
    <rPh sb="0" eb="2">
      <t>セイヒン</t>
    </rPh>
    <phoneticPr fontId="5"/>
  </si>
  <si>
    <t>大きさの区分</t>
    <rPh sb="0" eb="1">
      <t>オオ</t>
    </rPh>
    <rPh sb="4" eb="6">
      <t>クブン</t>
    </rPh>
    <phoneticPr fontId="15"/>
  </si>
  <si>
    <t>製品型番</t>
    <rPh sb="0" eb="2">
      <t>セイヒン</t>
    </rPh>
    <rPh sb="2" eb="4">
      <t>カタバン</t>
    </rPh>
    <phoneticPr fontId="5"/>
  </si>
  <si>
    <t>性能区分コード</t>
    <rPh sb="0" eb="2">
      <t>クブン</t>
    </rPh>
    <phoneticPr fontId="5"/>
  </si>
  <si>
    <t>数量</t>
    <rPh sb="0" eb="2">
      <t>スウリョウ</t>
    </rPh>
    <phoneticPr fontId="5"/>
  </si>
  <si>
    <t>先進的窓リノベ2024事業</t>
    <rPh sb="0" eb="3">
      <t>センシンテキ</t>
    </rPh>
    <rPh sb="3" eb="4">
      <t>マド</t>
    </rPh>
    <rPh sb="11" eb="13">
      <t>ジギョウ</t>
    </rPh>
    <phoneticPr fontId="5"/>
  </si>
  <si>
    <t>子育てエコホーム支援事業※</t>
    <phoneticPr fontId="5"/>
  </si>
  <si>
    <t>住宅エコリフォーム
推進事業</t>
    <rPh sb="0" eb="2">
      <t>ジュウタク</t>
    </rPh>
    <rPh sb="10" eb="12">
      <t>スイシン</t>
    </rPh>
    <rPh sb="12" eb="14">
      <t>ジギョウ</t>
    </rPh>
    <phoneticPr fontId="5"/>
  </si>
  <si>
    <t>フリー記入欄（ご自由にお使いください）</t>
    <rPh sb="3" eb="6">
      <t>キニュウラン</t>
    </rPh>
    <rPh sb="8" eb="10">
      <t>ジユウ</t>
    </rPh>
    <rPh sb="12" eb="13">
      <t>ツカ</t>
    </rPh>
    <phoneticPr fontId="5"/>
  </si>
  <si>
    <t>断熱改修</t>
    <rPh sb="0" eb="2">
      <t>ダンネツ</t>
    </rPh>
    <rPh sb="2" eb="4">
      <t>カイシュウ</t>
    </rPh>
    <phoneticPr fontId="5"/>
  </si>
  <si>
    <t>断熱改修以外</t>
    <rPh sb="0" eb="2">
      <t>ダンネツ</t>
    </rPh>
    <rPh sb="2" eb="4">
      <t>カイシュウ</t>
    </rPh>
    <rPh sb="4" eb="6">
      <t>イガイ</t>
    </rPh>
    <phoneticPr fontId="5"/>
  </si>
  <si>
    <t>W [mm]</t>
    <phoneticPr fontId="5"/>
  </si>
  <si>
    <t>H [mm]</t>
    <phoneticPr fontId="5"/>
  </si>
  <si>
    <t>グレード</t>
    <phoneticPr fontId="5"/>
  </si>
  <si>
    <t>補助額キー</t>
    <rPh sb="0" eb="3">
      <t>ホジョガク</t>
    </rPh>
    <phoneticPr fontId="5"/>
  </si>
  <si>
    <t>1箇所あたり補助額</t>
    <rPh sb="1" eb="3">
      <t>カショ</t>
    </rPh>
    <rPh sb="6" eb="9">
      <t>ホジョガク</t>
    </rPh>
    <phoneticPr fontId="5"/>
  </si>
  <si>
    <t>補助額小計</t>
    <rPh sb="0" eb="3">
      <t>ホジョガク</t>
    </rPh>
    <rPh sb="3" eb="5">
      <t>ショウケイ</t>
    </rPh>
    <phoneticPr fontId="5"/>
  </si>
  <si>
    <t>グレードキー</t>
    <phoneticPr fontId="5"/>
  </si>
  <si>
    <t>分類</t>
    <rPh sb="0" eb="2">
      <t>ブンルイ</t>
    </rPh>
    <phoneticPr fontId="5"/>
  </si>
  <si>
    <t>備考1</t>
    <rPh sb="0" eb="2">
      <t>ビコウ</t>
    </rPh>
    <phoneticPr fontId="5"/>
  </si>
  <si>
    <t>備考2</t>
    <rPh sb="0" eb="2">
      <t>ビコウ</t>
    </rPh>
    <phoneticPr fontId="5"/>
  </si>
  <si>
    <t>備考3</t>
    <rPh sb="0" eb="2">
      <t>ビコウ</t>
    </rPh>
    <phoneticPr fontId="5"/>
  </si>
  <si>
    <t>選択</t>
    <rPh sb="0" eb="2">
      <t>センタク</t>
    </rPh>
    <phoneticPr fontId="5"/>
  </si>
  <si>
    <t>数値入力</t>
    <rPh sb="0" eb="2">
      <t>スウチ</t>
    </rPh>
    <rPh sb="2" eb="4">
      <t>ニュウリョク</t>
    </rPh>
    <phoneticPr fontId="5"/>
  </si>
  <si>
    <t>自動</t>
    <rPh sb="0" eb="2">
      <t>ジドウ</t>
    </rPh>
    <phoneticPr fontId="5"/>
  </si>
  <si>
    <t>任意入力</t>
    <rPh sb="0" eb="2">
      <t>ニンイ</t>
    </rPh>
    <rPh sb="2" eb="4">
      <t>ニュウリョク</t>
    </rPh>
    <phoneticPr fontId="5"/>
  </si>
  <si>
    <t>製品型番から直接入力する場合の依頼書式</t>
    <rPh sb="0" eb="2">
      <t>セイヒン</t>
    </rPh>
    <rPh sb="2" eb="4">
      <t>カタバン</t>
    </rPh>
    <rPh sb="6" eb="8">
      <t>チョクセツ</t>
    </rPh>
    <rPh sb="8" eb="10">
      <t>ニュウリョク</t>
    </rPh>
    <rPh sb="12" eb="14">
      <t>バアイ</t>
    </rPh>
    <rPh sb="15" eb="17">
      <t>イライ</t>
    </rPh>
    <rPh sb="17" eb="19">
      <t>ショシキ</t>
    </rPh>
    <phoneticPr fontId="5"/>
  </si>
  <si>
    <t>依頼書シートへ戻る</t>
    <rPh sb="7" eb="8">
      <t>モド</t>
    </rPh>
    <phoneticPr fontId="5"/>
  </si>
  <si>
    <t>発行を希望する性能証明書の「製品型番」がすでにわかっている場合は、こちらの書式で「製品型番」と「製品サイズ」のみ入力してください。</t>
    <rPh sb="0" eb="2">
      <t>ハッコウ</t>
    </rPh>
    <rPh sb="3" eb="5">
      <t>キボウ</t>
    </rPh>
    <rPh sb="7" eb="12">
      <t>セイノウショウメイショ</t>
    </rPh>
    <rPh sb="14" eb="16">
      <t>セイヒン</t>
    </rPh>
    <rPh sb="16" eb="18">
      <t>カタバン</t>
    </rPh>
    <rPh sb="29" eb="31">
      <t>バアイ</t>
    </rPh>
    <rPh sb="37" eb="39">
      <t>ショシキ</t>
    </rPh>
    <rPh sb="41" eb="43">
      <t>セイヒン</t>
    </rPh>
    <rPh sb="43" eb="45">
      <t>カタバン</t>
    </rPh>
    <rPh sb="48" eb="50">
      <t>セイヒン</t>
    </rPh>
    <rPh sb="56" eb="58">
      <t>ニュウリョク</t>
    </rPh>
    <phoneticPr fontId="5"/>
  </si>
  <si>
    <t>対応するガラスを調べる</t>
  </si>
  <si>
    <t>性能区分</t>
    <rPh sb="0" eb="2">
      <t>セイノウ</t>
    </rPh>
    <rPh sb="2" eb="4">
      <t>クブン</t>
    </rPh>
    <phoneticPr fontId="15"/>
  </si>
  <si>
    <t>建具の仕様</t>
    <rPh sb="0" eb="2">
      <t>タテグ</t>
    </rPh>
    <rPh sb="3" eb="5">
      <t>シヨウ</t>
    </rPh>
    <phoneticPr fontId="15"/>
  </si>
  <si>
    <t>製品名</t>
    <rPh sb="0" eb="2">
      <t>セイヒン</t>
    </rPh>
    <rPh sb="2" eb="3">
      <t>メイ</t>
    </rPh>
    <phoneticPr fontId="15"/>
  </si>
  <si>
    <t>開閉形式</t>
    <rPh sb="0" eb="2">
      <t>カイヘイ</t>
    </rPh>
    <rPh sb="2" eb="4">
      <t>ケイシキ</t>
    </rPh>
    <phoneticPr fontId="15"/>
  </si>
  <si>
    <t>制度基準</t>
    <rPh sb="0" eb="2">
      <t>セイド</t>
    </rPh>
    <rPh sb="2" eb="4">
      <t>キジュン</t>
    </rPh>
    <phoneticPr fontId="5"/>
  </si>
  <si>
    <t>ガラス仕様の要件</t>
  </si>
  <si>
    <t>サイズ</t>
    <phoneticPr fontId="15"/>
  </si>
  <si>
    <t>型番</t>
    <rPh sb="0" eb="2">
      <t>カタバン</t>
    </rPh>
    <phoneticPr fontId="15"/>
  </si>
  <si>
    <t>備考</t>
    <rPh sb="0" eb="2">
      <t>ビコウ</t>
    </rPh>
    <phoneticPr fontId="15"/>
  </si>
  <si>
    <t>リスト追加</t>
    <rPh sb="3" eb="5">
      <t>ツイカ</t>
    </rPh>
    <phoneticPr fontId="15"/>
  </si>
  <si>
    <t>性能区分コード</t>
    <rPh sb="0" eb="2">
      <t>セイノウ</t>
    </rPh>
    <rPh sb="2" eb="4">
      <t>クブン</t>
    </rPh>
    <phoneticPr fontId="15"/>
  </si>
  <si>
    <t>開口部の熱貫流率</t>
    <phoneticPr fontId="5"/>
  </si>
  <si>
    <t>LIXIL製ガラス（複層）一覧から適合可否を調べる</t>
    <rPh sb="5" eb="6">
      <t>セイ</t>
    </rPh>
    <rPh sb="10" eb="12">
      <t>フクソウ</t>
    </rPh>
    <rPh sb="13" eb="15">
      <t>イチラン</t>
    </rPh>
    <rPh sb="17" eb="19">
      <t>テキゴウ</t>
    </rPh>
    <rPh sb="19" eb="21">
      <t>カヒ</t>
    </rPh>
    <rPh sb="22" eb="23">
      <t>シラ</t>
    </rPh>
    <phoneticPr fontId="5"/>
  </si>
  <si>
    <t>参考リンク</t>
    <rPh sb="0" eb="2">
      <t>サンコウ</t>
    </rPh>
    <phoneticPr fontId="5"/>
  </si>
  <si>
    <t>窓ガラスの光熱性能計算ツール 「TOP-G」（板硝子協会）</t>
    <rPh sb="23" eb="26">
      <t>イタガラス</t>
    </rPh>
    <rPh sb="26" eb="28">
      <t>キョウカイ</t>
    </rPh>
    <phoneticPr fontId="5"/>
  </si>
  <si>
    <t>・・・他社製ガラスの中央部熱貫流率を調べる場合はこちら</t>
    <rPh sb="3" eb="6">
      <t>タシャセイ</t>
    </rPh>
    <rPh sb="10" eb="12">
      <t>チュウオウ</t>
    </rPh>
    <rPh sb="12" eb="13">
      <t>ブ</t>
    </rPh>
    <rPh sb="13" eb="14">
      <t>ネツ</t>
    </rPh>
    <rPh sb="14" eb="16">
      <t>カンリュウ</t>
    </rPh>
    <rPh sb="16" eb="17">
      <t>リツ</t>
    </rPh>
    <rPh sb="18" eb="19">
      <t>シラ</t>
    </rPh>
    <rPh sb="21" eb="23">
      <t>バアイ</t>
    </rPh>
    <phoneticPr fontId="5"/>
  </si>
  <si>
    <t>LIXIL製複層ガラスシリーズカタログ</t>
    <rPh sb="5" eb="6">
      <t>セイ</t>
    </rPh>
    <rPh sb="6" eb="8">
      <t>フクソウ</t>
    </rPh>
    <phoneticPr fontId="5"/>
  </si>
  <si>
    <t>①製品名から調べる</t>
    <rPh sb="1" eb="4">
      <t>セイヒンメイ</t>
    </rPh>
    <rPh sb="6" eb="7">
      <t>シラ</t>
    </rPh>
    <phoneticPr fontId="5"/>
  </si>
  <si>
    <r>
      <t>②製品型番から調べる</t>
    </r>
    <r>
      <rPr>
        <sz val="14"/>
        <color rgb="FFFF0000"/>
        <rFont val="Meiryo UI"/>
        <family val="3"/>
        <charset val="128"/>
      </rPr>
      <t>（ガラス要件が「ガラス中央部の熱貫流率」基準の型番が対象）</t>
    </r>
    <rPh sb="1" eb="3">
      <t>セイヒン</t>
    </rPh>
    <rPh sb="3" eb="5">
      <t>カタバン</t>
    </rPh>
    <rPh sb="7" eb="8">
      <t>シラ</t>
    </rPh>
    <phoneticPr fontId="5"/>
  </si>
  <si>
    <t>製品名と開閉形式を選択すると各ガラスごとの開口部グレードがB列に表示されます。</t>
    <rPh sb="0" eb="3">
      <t>セイヒンメイ</t>
    </rPh>
    <rPh sb="4" eb="8">
      <t>カイヘイケイシキ</t>
    </rPh>
    <rPh sb="9" eb="11">
      <t>センタク</t>
    </rPh>
    <rPh sb="14" eb="15">
      <t>カク</t>
    </rPh>
    <rPh sb="21" eb="24">
      <t>カイコウブ</t>
    </rPh>
    <rPh sb="30" eb="31">
      <t>レツ</t>
    </rPh>
    <rPh sb="32" eb="34">
      <t>ヒョウジ</t>
    </rPh>
    <phoneticPr fontId="5"/>
  </si>
  <si>
    <t>製品型番が既にわかっている場合は型番を直接入力すると適合するガラスのD列に○が表示されます。（「こどもみらい住宅支援事業」の製品型番には対応しておりませんのでご注意ください）</t>
    <rPh sb="0" eb="2">
      <t>セイヒン</t>
    </rPh>
    <rPh sb="2" eb="4">
      <t>カタバン</t>
    </rPh>
    <rPh sb="5" eb="6">
      <t>スデ</t>
    </rPh>
    <rPh sb="13" eb="15">
      <t>バアイ</t>
    </rPh>
    <rPh sb="16" eb="18">
      <t>カタバン</t>
    </rPh>
    <rPh sb="19" eb="21">
      <t>チョクセツ</t>
    </rPh>
    <rPh sb="21" eb="23">
      <t>ニュウリョク</t>
    </rPh>
    <rPh sb="26" eb="28">
      <t>テキゴウ</t>
    </rPh>
    <rPh sb="35" eb="36">
      <t>レツ</t>
    </rPh>
    <rPh sb="39" eb="41">
      <t>ヒョウジ</t>
    </rPh>
    <rPh sb="62" eb="64">
      <t>セイヒン</t>
    </rPh>
    <rPh sb="68" eb="70">
      <t>タイオウ</t>
    </rPh>
    <rPh sb="80" eb="82">
      <t>チュウイ</t>
    </rPh>
    <phoneticPr fontId="5"/>
  </si>
  <si>
    <t>製品名称</t>
    <rPh sb="0" eb="2">
      <t>セイヒン</t>
    </rPh>
    <rPh sb="2" eb="4">
      <t>メイショウ</t>
    </rPh>
    <phoneticPr fontId="5"/>
  </si>
  <si>
    <t>（入力例：003RIFTESSM）※他のシートからコピーする場合は「値で貼り付け」してください。</t>
    <rPh sb="1" eb="3">
      <t>ニュウリョク</t>
    </rPh>
    <rPh sb="18" eb="19">
      <t>ホカ</t>
    </rPh>
    <rPh sb="30" eb="32">
      <t>バアイ</t>
    </rPh>
    <rPh sb="34" eb="35">
      <t>アタイ</t>
    </rPh>
    <rPh sb="36" eb="37">
      <t>ハ</t>
    </rPh>
    <rPh sb="38" eb="39">
      <t>ツ</t>
    </rPh>
    <phoneticPr fontId="5"/>
  </si>
  <si>
    <t>※Low-Eブロンズは地域限定販売です</t>
    <rPh sb="11" eb="15">
      <t>チイキゲンテイ</t>
    </rPh>
    <rPh sb="15" eb="17">
      <t>ハンバイ</t>
    </rPh>
    <phoneticPr fontId="5"/>
  </si>
  <si>
    <t>①製品名から</t>
    <rPh sb="1" eb="3">
      <t>セイヒン</t>
    </rPh>
    <rPh sb="3" eb="4">
      <t>メイ</t>
    </rPh>
    <phoneticPr fontId="5"/>
  </si>
  <si>
    <t>②製品型番から</t>
    <rPh sb="1" eb="3">
      <t>セイヒン</t>
    </rPh>
    <rPh sb="3" eb="5">
      <t>カタバン</t>
    </rPh>
    <phoneticPr fontId="5"/>
  </si>
  <si>
    <t>ガラス情報（LIXIL製ガラスで自己適合宣言書に性能値の記載があるもの）</t>
    <rPh sb="3" eb="5">
      <t>ジョウホウ</t>
    </rPh>
    <rPh sb="11" eb="12">
      <t>セイ</t>
    </rPh>
    <rPh sb="16" eb="18">
      <t>ジコ</t>
    </rPh>
    <rPh sb="18" eb="20">
      <t>テキゴウ</t>
    </rPh>
    <rPh sb="20" eb="23">
      <t>センゲンショ</t>
    </rPh>
    <rPh sb="24" eb="27">
      <t>セイノウチ</t>
    </rPh>
    <rPh sb="28" eb="30">
      <t>キサイ</t>
    </rPh>
    <phoneticPr fontId="5"/>
  </si>
  <si>
    <t>性能区分</t>
    <rPh sb="0" eb="2">
      <t>セイノウ</t>
    </rPh>
    <rPh sb="2" eb="4">
      <t>クブン</t>
    </rPh>
    <phoneticPr fontId="5"/>
  </si>
  <si>
    <t>Uw</t>
    <phoneticPr fontId="5"/>
  </si>
  <si>
    <t>適合可否</t>
    <rPh sb="0" eb="2">
      <t>テキゴウ</t>
    </rPh>
    <rPh sb="2" eb="4">
      <t>カヒ</t>
    </rPh>
    <phoneticPr fontId="5"/>
  </si>
  <si>
    <t>ガラス区分</t>
  </si>
  <si>
    <t>Low-E色</t>
  </si>
  <si>
    <t>ガラス種類</t>
  </si>
  <si>
    <t>室外ガラス</t>
  </si>
  <si>
    <t>中空層</t>
    <phoneticPr fontId="5"/>
  </si>
  <si>
    <t>中間ガラス</t>
  </si>
  <si>
    <t>中空層2</t>
  </si>
  <si>
    <t>室内ガラス</t>
  </si>
  <si>
    <t>ガス</t>
  </si>
  <si>
    <t>日射熱
取得率</t>
    <phoneticPr fontId="5"/>
  </si>
  <si>
    <t>ガラス中央部
熱貫流率</t>
    <rPh sb="3" eb="6">
      <t>チュウオウブ</t>
    </rPh>
    <phoneticPr fontId="5"/>
  </si>
  <si>
    <t>備考</t>
  </si>
  <si>
    <t>ID</t>
    <phoneticPr fontId="5"/>
  </si>
  <si>
    <t>パターン</t>
  </si>
  <si>
    <t>複層ガラス</t>
  </si>
  <si>
    <t>クリア</t>
  </si>
  <si>
    <t>透明</t>
  </si>
  <si>
    <t>透明3</t>
  </si>
  <si>
    <t>LowE3(クリア)</t>
  </si>
  <si>
    <t>アルゴン</t>
  </si>
  <si>
    <t>完成品設定あり（4月発売）</t>
  </si>
  <si>
    <t>ガラス02681</t>
  </si>
  <si>
    <t>J</t>
  </si>
  <si>
    <t>製品名用</t>
    <rPh sb="0" eb="3">
      <t>セイヒンメイ</t>
    </rPh>
    <rPh sb="3" eb="4">
      <t>ヨウ</t>
    </rPh>
    <phoneticPr fontId="5"/>
  </si>
  <si>
    <t>断熱等_防音</t>
    <rPh sb="0" eb="2">
      <t>ダンネツ</t>
    </rPh>
    <rPh sb="2" eb="3">
      <t>ナド</t>
    </rPh>
    <rPh sb="4" eb="6">
      <t>ボウオン</t>
    </rPh>
    <phoneticPr fontId="5"/>
  </si>
  <si>
    <t/>
  </si>
  <si>
    <t>ガラス02714</t>
  </si>
  <si>
    <t>開閉形式用</t>
    <rPh sb="0" eb="4">
      <t>カイヘイケイシキ</t>
    </rPh>
    <rPh sb="4" eb="5">
      <t>ヨウ</t>
    </rPh>
    <phoneticPr fontId="5"/>
  </si>
  <si>
    <t>グリーン</t>
  </si>
  <si>
    <t>LowE3(グリーン)</t>
  </si>
  <si>
    <t>ガラス02741</t>
  </si>
  <si>
    <t>キー</t>
    <phoneticPr fontId="5"/>
  </si>
  <si>
    <t>グリーン(高遮熱)</t>
  </si>
  <si>
    <t>ガラス02768</t>
  </si>
  <si>
    <t>ブロンズ</t>
    <phoneticPr fontId="5"/>
  </si>
  <si>
    <t>LowE3(ブロンズ)</t>
  </si>
  <si>
    <t>ガラス02801</t>
  </si>
  <si>
    <t>パターン</t>
    <phoneticPr fontId="5"/>
  </si>
  <si>
    <t>ブロンズ</t>
  </si>
  <si>
    <t>ガラス02823</t>
  </si>
  <si>
    <t>型</t>
  </si>
  <si>
    <t>型4</t>
  </si>
  <si>
    <t>ガラス02684</t>
  </si>
  <si>
    <t>強化透明</t>
  </si>
  <si>
    <t>強化透明4</t>
  </si>
  <si>
    <t>完成品設定あり（4月発売、インプラス 浴室仕様のみ）</t>
  </si>
  <si>
    <t>ガラス02702</t>
  </si>
  <si>
    <t>強化型</t>
  </si>
  <si>
    <t>強化型4</t>
  </si>
  <si>
    <t>ガラス02705</t>
  </si>
  <si>
    <t>P（SS）</t>
    <phoneticPr fontId="5"/>
  </si>
  <si>
    <t>1.1以下</t>
    <rPh sb="3" eb="5">
      <t>イカ</t>
    </rPh>
    <phoneticPr fontId="5"/>
  </si>
  <si>
    <t>ガラス02717</t>
  </si>
  <si>
    <t>S</t>
    <phoneticPr fontId="5"/>
  </si>
  <si>
    <t>1.5以下</t>
    <rPh sb="3" eb="5">
      <t>イカ</t>
    </rPh>
    <phoneticPr fontId="5"/>
  </si>
  <si>
    <t>透明4</t>
  </si>
  <si>
    <t>LowE4(グリーン)</t>
  </si>
  <si>
    <t>ガラス02742</t>
  </si>
  <si>
    <t>A</t>
    <phoneticPr fontId="5"/>
  </si>
  <si>
    <t>1.9以下</t>
    <rPh sb="3" eb="5">
      <t>イカ</t>
    </rPh>
    <phoneticPr fontId="5"/>
  </si>
  <si>
    <t>ガラス02744</t>
  </si>
  <si>
    <t>B</t>
    <phoneticPr fontId="5"/>
  </si>
  <si>
    <t>2.3以下</t>
    <rPh sb="3" eb="5">
      <t>イカ</t>
    </rPh>
    <phoneticPr fontId="5"/>
  </si>
  <si>
    <t>ガラス02745</t>
  </si>
  <si>
    <t>C</t>
    <phoneticPr fontId="5"/>
  </si>
  <si>
    <t>2.9以下</t>
    <rPh sb="3" eb="5">
      <t>イカ</t>
    </rPh>
    <phoneticPr fontId="5"/>
  </si>
  <si>
    <t>フロスト</t>
  </si>
  <si>
    <t>フロスト5</t>
  </si>
  <si>
    <t>ガラス02747</t>
  </si>
  <si>
    <t>D</t>
    <phoneticPr fontId="5"/>
  </si>
  <si>
    <t>3.5以下</t>
    <rPh sb="3" eb="5">
      <t>イカ</t>
    </rPh>
    <phoneticPr fontId="5"/>
  </si>
  <si>
    <t>ガラス02769</t>
  </si>
  <si>
    <t>E</t>
    <phoneticPr fontId="5"/>
  </si>
  <si>
    <t>4.7以下</t>
    <rPh sb="3" eb="5">
      <t>イカ</t>
    </rPh>
    <phoneticPr fontId="5"/>
  </si>
  <si>
    <t>ガラス02771</t>
  </si>
  <si>
    <t>ガラス02772</t>
  </si>
  <si>
    <t>型番適合</t>
    <rPh sb="0" eb="2">
      <t>カタバン</t>
    </rPh>
    <rPh sb="2" eb="4">
      <t>テキゴウ</t>
    </rPh>
    <phoneticPr fontId="5"/>
  </si>
  <si>
    <t>ガラス02774</t>
  </si>
  <si>
    <t>ガラス02789</t>
  </si>
  <si>
    <t>ガラス02790</t>
  </si>
  <si>
    <t>熱貫流率</t>
    <rPh sb="0" eb="4">
      <t>ネツカンリュウリツ</t>
    </rPh>
    <phoneticPr fontId="5"/>
  </si>
  <si>
    <t>ガラス02792</t>
  </si>
  <si>
    <t>ガラス02793</t>
  </si>
  <si>
    <t>ガラス02803</t>
  </si>
  <si>
    <t>ガラス02815</t>
  </si>
  <si>
    <t>ガラス02817</t>
  </si>
  <si>
    <t>ガラス02825</t>
  </si>
  <si>
    <t>LowE4(クリア)</t>
  </si>
  <si>
    <t>ガラス02682</t>
  </si>
  <si>
    <t>ガラス02685</t>
  </si>
  <si>
    <t>ガラス02687</t>
  </si>
  <si>
    <t>ガラス02703</t>
  </si>
  <si>
    <t>ガラス02706</t>
  </si>
  <si>
    <t>ガラス02715</t>
  </si>
  <si>
    <t>ガラス02718</t>
  </si>
  <si>
    <t>ガラス02720</t>
  </si>
  <si>
    <t>LowE4(ブロンズ)</t>
  </si>
  <si>
    <t>ガラス02802</t>
  </si>
  <si>
    <t>ガラス02804</t>
  </si>
  <si>
    <t>ガラス02805</t>
  </si>
  <si>
    <t>ガラス02816</t>
  </si>
  <si>
    <t>ガラス02818</t>
  </si>
  <si>
    <t>ガラス02824</t>
  </si>
  <si>
    <t>ガラス02826</t>
  </si>
  <si>
    <t>ガラス02827</t>
  </si>
  <si>
    <t>空気</t>
  </si>
  <si>
    <t>ガラス02519</t>
  </si>
  <si>
    <t>完成品設定あり</t>
  </si>
  <si>
    <t>ガラス02546</t>
  </si>
  <si>
    <t>LowE5(クリア)</t>
  </si>
  <si>
    <t>ガラス02686</t>
  </si>
  <si>
    <t>ガラス02688</t>
  </si>
  <si>
    <t>ガラス02704</t>
  </si>
  <si>
    <t>ガラス02707</t>
  </si>
  <si>
    <t>ガラス02719</t>
  </si>
  <si>
    <t>ガラス02721</t>
  </si>
  <si>
    <t>LowE5(グリーン)</t>
  </si>
  <si>
    <t>ガラス02746</t>
  </si>
  <si>
    <t>ガラス02748</t>
  </si>
  <si>
    <t>ガラス02773</t>
  </si>
  <si>
    <t>ガラス02775</t>
  </si>
  <si>
    <t>ガラス02791</t>
  </si>
  <si>
    <t>ガラス02794</t>
  </si>
  <si>
    <t>ガラス02806</t>
  </si>
  <si>
    <t>ガラス02828</t>
  </si>
  <si>
    <t>ガラス02459</t>
  </si>
  <si>
    <t>ガラス02492</t>
  </si>
  <si>
    <t>ガラス02522</t>
  </si>
  <si>
    <t>ガラス02549</t>
  </si>
  <si>
    <t>ガラス02567</t>
  </si>
  <si>
    <t>ガラス02570</t>
  </si>
  <si>
    <t>ガラス02579</t>
  </si>
  <si>
    <t>ガラス02601</t>
  </si>
  <si>
    <t>透明5</t>
  </si>
  <si>
    <t>ガラス02683</t>
  </si>
  <si>
    <t>ガラス02689</t>
  </si>
  <si>
    <t>合わせ透明</t>
  </si>
  <si>
    <t>透明3+30mil+透明3</t>
  </si>
  <si>
    <t>ガラス02690</t>
  </si>
  <si>
    <t>合わせ型</t>
  </si>
  <si>
    <t>透明3+45mil+型3</t>
  </si>
  <si>
    <t>ガラス02696</t>
  </si>
  <si>
    <t>網入り透明</t>
  </si>
  <si>
    <t>網透明 6.8</t>
  </si>
  <si>
    <t>ガラス02708</t>
  </si>
  <si>
    <t>網入り型</t>
  </si>
  <si>
    <t>網型 6.8</t>
  </si>
  <si>
    <t>ガラス02711</t>
  </si>
  <si>
    <t>ガラス02716</t>
  </si>
  <si>
    <t>ガラス02722</t>
  </si>
  <si>
    <t>ガラス02723</t>
  </si>
  <si>
    <t>ガラス02729</t>
  </si>
  <si>
    <t>ガラス02735</t>
  </si>
  <si>
    <t>ガラス02738</t>
  </si>
  <si>
    <t>ガラス02743</t>
  </si>
  <si>
    <t>ガラス02749</t>
  </si>
  <si>
    <t>ガラス02750</t>
  </si>
  <si>
    <t>ガラス02756</t>
  </si>
  <si>
    <t>ガラス02762</t>
  </si>
  <si>
    <t>ガラス02765</t>
  </si>
  <si>
    <t>ガラス02770</t>
  </si>
  <si>
    <t>ガラス02776</t>
  </si>
  <si>
    <t>ガラス02777</t>
  </si>
  <si>
    <t>ガラス02783</t>
  </si>
  <si>
    <t>ガラス02795</t>
  </si>
  <si>
    <t>ガラス02798</t>
  </si>
  <si>
    <t>ガラス02807</t>
  </si>
  <si>
    <t>ガラス02811</t>
  </si>
  <si>
    <t>ガラス02819</t>
  </si>
  <si>
    <t>ガラス02821</t>
  </si>
  <si>
    <t>ガラス02829</t>
  </si>
  <si>
    <t>ガラス02833</t>
  </si>
  <si>
    <t>ガラス02837</t>
  </si>
  <si>
    <t>ガラス02839</t>
  </si>
  <si>
    <t>ガラス02462</t>
  </si>
  <si>
    <t>ガラス02480</t>
  </si>
  <si>
    <t>ガラス02483</t>
  </si>
  <si>
    <t>ガラス02495</t>
  </si>
  <si>
    <t>ガラス02520</t>
  </si>
  <si>
    <t>ガラス02523</t>
  </si>
  <si>
    <t>ガラス02525</t>
  </si>
  <si>
    <t>ガラス02547</t>
  </si>
  <si>
    <t>ガラス02550</t>
  </si>
  <si>
    <t>ガラス02552</t>
  </si>
  <si>
    <t>ガラス02568</t>
  </si>
  <si>
    <t>ガラス02571</t>
  </si>
  <si>
    <t>ガラス02581</t>
  </si>
  <si>
    <t>ガラス02593</t>
  </si>
  <si>
    <t>ガラス02595</t>
  </si>
  <si>
    <t>ガラス02603</t>
  </si>
  <si>
    <t>透明3+60mil+透明3</t>
  </si>
  <si>
    <t>ガラス02693</t>
  </si>
  <si>
    <t>ガラス02697</t>
  </si>
  <si>
    <t>透明3+60mil+型3</t>
  </si>
  <si>
    <t>ガラス02699</t>
  </si>
  <si>
    <t>ガラス02726</t>
  </si>
  <si>
    <t>ガラス02730</t>
  </si>
  <si>
    <t>ガラス02732</t>
  </si>
  <si>
    <t>ガラス02751</t>
  </si>
  <si>
    <t>ガラス02753</t>
  </si>
  <si>
    <t>ガラス02757</t>
  </si>
  <si>
    <t>ガラス02759</t>
  </si>
  <si>
    <t>ガラス02763</t>
  </si>
  <si>
    <t>ガラス02766</t>
  </si>
  <si>
    <t>ガラス02778</t>
  </si>
  <si>
    <t>ガラス02780</t>
  </si>
  <si>
    <t>ガラス02784</t>
  </si>
  <si>
    <t>ガラス02786</t>
  </si>
  <si>
    <t>ガラス02796</t>
  </si>
  <si>
    <t>ガラス02799</t>
  </si>
  <si>
    <t>ガラス02809</t>
  </si>
  <si>
    <t>ガラス02812</t>
  </si>
  <si>
    <t>ガラス02813</t>
  </si>
  <si>
    <t>ガラス02831</t>
  </si>
  <si>
    <t>ガラス02834</t>
  </si>
  <si>
    <t>ガラス02835</t>
  </si>
  <si>
    <t>ガラス02460</t>
  </si>
  <si>
    <t>ガラス02463</t>
  </si>
  <si>
    <t>ガラス02465</t>
  </si>
  <si>
    <t>ガラス02481</t>
  </si>
  <si>
    <t>ガラス02484</t>
  </si>
  <si>
    <t>ガラス02493</t>
  </si>
  <si>
    <t>ガラス02496</t>
  </si>
  <si>
    <t>ガラス02498</t>
  </si>
  <si>
    <t>ガラス02524</t>
  </si>
  <si>
    <t>ガラス02526</t>
  </si>
  <si>
    <t>ガラス02551</t>
  </si>
  <si>
    <t>ガラス02553</t>
  </si>
  <si>
    <t>ガラス02569</t>
  </si>
  <si>
    <t>ガラス02572</t>
  </si>
  <si>
    <t>ガラス02580</t>
  </si>
  <si>
    <t>ガラス02582</t>
  </si>
  <si>
    <t>ガラス02583</t>
  </si>
  <si>
    <t>ガラス02594</t>
  </si>
  <si>
    <t>ガラス02596</t>
  </si>
  <si>
    <t>ガラス02602</t>
  </si>
  <si>
    <t>ガラス02604</t>
  </si>
  <si>
    <t>ガラス02605</t>
  </si>
  <si>
    <t>ガラス02691</t>
  </si>
  <si>
    <t>ガラス02709</t>
  </si>
  <si>
    <t>ガラス02712</t>
  </si>
  <si>
    <t>ガラス02724</t>
  </si>
  <si>
    <t>ガラス02736</t>
  </si>
  <si>
    <t>ガラス02739</t>
  </si>
  <si>
    <t>ガラス02808</t>
  </si>
  <si>
    <t>ガラス02820</t>
  </si>
  <si>
    <t>ガラス02822</t>
  </si>
  <si>
    <t>ガラス02830</t>
  </si>
  <si>
    <t>ガラス02838</t>
  </si>
  <si>
    <t>ガラス02840</t>
  </si>
  <si>
    <t>ガラス02464</t>
  </si>
  <si>
    <t>ガラス02466</t>
  </si>
  <si>
    <t>ガラス02482</t>
  </si>
  <si>
    <t>ガラス02485</t>
  </si>
  <si>
    <t>ガラス02497</t>
  </si>
  <si>
    <t>ガラス02499</t>
  </si>
  <si>
    <t>ガラス02584</t>
  </si>
  <si>
    <t>ガラス02606</t>
  </si>
  <si>
    <t>ガラス02692</t>
  </si>
  <si>
    <t>ガラス02694</t>
  </si>
  <si>
    <t>ガラス02698</t>
  </si>
  <si>
    <t>ガラス02700</t>
  </si>
  <si>
    <t>ガラス02710</t>
  </si>
  <si>
    <t>ガラス02713</t>
  </si>
  <si>
    <t>ガラス02725</t>
  </si>
  <si>
    <t>ガラス02727</t>
  </si>
  <si>
    <t>ガラス02731</t>
  </si>
  <si>
    <t>ガラス02733</t>
  </si>
  <si>
    <t>ガラス02737</t>
  </si>
  <si>
    <t>ガラス02740</t>
  </si>
  <si>
    <t>ガラス02752</t>
  </si>
  <si>
    <t>ガラス02754</t>
  </si>
  <si>
    <t>ガラス02758</t>
  </si>
  <si>
    <t>ガラス02760</t>
  </si>
  <si>
    <t>ガラス02764</t>
  </si>
  <si>
    <t>ガラス02767</t>
  </si>
  <si>
    <t>ガラス02779</t>
  </si>
  <si>
    <t>ガラス02781</t>
  </si>
  <si>
    <t>ガラス02785</t>
  </si>
  <si>
    <t>ガラス02787</t>
  </si>
  <si>
    <t>ガラス02797</t>
  </si>
  <si>
    <t>ガラス02800</t>
  </si>
  <si>
    <t>ガラス02810</t>
  </si>
  <si>
    <t>ガラス02814</t>
  </si>
  <si>
    <t>ガラス02832</t>
  </si>
  <si>
    <t>ガラス02836</t>
  </si>
  <si>
    <t>ガラス02461</t>
  </si>
  <si>
    <t>ガラス02467</t>
  </si>
  <si>
    <t>ガラス02468</t>
  </si>
  <si>
    <t>ガラス02474</t>
  </si>
  <si>
    <t>ガラス02486</t>
  </si>
  <si>
    <t>ガラス02489</t>
  </si>
  <si>
    <t>ガラス02494</t>
  </si>
  <si>
    <t>ガラス02500</t>
  </si>
  <si>
    <t>ガラス02501</t>
  </si>
  <si>
    <t>ガラス02507</t>
  </si>
  <si>
    <t>ガラス02513</t>
  </si>
  <si>
    <t>ガラス02516</t>
  </si>
  <si>
    <t>ガラス02521</t>
  </si>
  <si>
    <t>ガラス02527</t>
  </si>
  <si>
    <t>ガラス02528</t>
  </si>
  <si>
    <t>ガラス02534</t>
  </si>
  <si>
    <t>ガラス02540</t>
  </si>
  <si>
    <t>ガラス02543</t>
  </si>
  <si>
    <t>ガラス02548</t>
  </si>
  <si>
    <t>ガラス02554</t>
  </si>
  <si>
    <t>ガラス02555</t>
  </si>
  <si>
    <t>ガラス02561</t>
  </si>
  <si>
    <t>ガラス02573</t>
  </si>
  <si>
    <t>ガラス02576</t>
  </si>
  <si>
    <t>ガラス02585</t>
  </si>
  <si>
    <t>ガラス02589</t>
  </si>
  <si>
    <t>ガラス02597</t>
  </si>
  <si>
    <t>ガラス02599</t>
  </si>
  <si>
    <t>ガラス02607</t>
  </si>
  <si>
    <t>ガラス02611</t>
  </si>
  <si>
    <t>ガラス02615</t>
  </si>
  <si>
    <t>ガラス02617</t>
  </si>
  <si>
    <t>ガラス02529</t>
  </si>
  <si>
    <t>ガラス02531</t>
  </si>
  <si>
    <t>ガラス02535</t>
  </si>
  <si>
    <t>ガラス02537</t>
  </si>
  <si>
    <t>ガラス02541</t>
  </si>
  <si>
    <t>ガラス02544</t>
  </si>
  <si>
    <t>ガラス02556</t>
  </si>
  <si>
    <t>ガラス02558</t>
  </si>
  <si>
    <t>ガラス02562</t>
  </si>
  <si>
    <t>ガラス02564</t>
  </si>
  <si>
    <t>ガラス02574</t>
  </si>
  <si>
    <t>ガラス02577</t>
  </si>
  <si>
    <t>ガラス02695</t>
  </si>
  <si>
    <t>ガラス02701</t>
  </si>
  <si>
    <t>ガラス02728</t>
  </si>
  <si>
    <t>ガラス02734</t>
  </si>
  <si>
    <t>ガラス02755</t>
  </si>
  <si>
    <t>ガラス02761</t>
  </si>
  <si>
    <t>ガラス02782</t>
  </si>
  <si>
    <t>ガラス02788</t>
  </si>
  <si>
    <t>ガラス02469</t>
  </si>
  <si>
    <t>ガラス02471</t>
  </si>
  <si>
    <t>ガラス02475</t>
  </si>
  <si>
    <t>ガラス02477</t>
  </si>
  <si>
    <t>ガラス02487</t>
  </si>
  <si>
    <t>ガラス02490</t>
  </si>
  <si>
    <t>ガラス02502</t>
  </si>
  <si>
    <t>ガラス02504</t>
  </si>
  <si>
    <t>ガラス02508</t>
  </si>
  <si>
    <t>ガラス02510</t>
  </si>
  <si>
    <t>ガラス02514</t>
  </si>
  <si>
    <t>ガラス02517</t>
  </si>
  <si>
    <t>ガラス02586</t>
  </si>
  <si>
    <t>ガラス02587</t>
  </si>
  <si>
    <t>ガラス02590</t>
  </si>
  <si>
    <t>ガラス02591</t>
  </si>
  <si>
    <t>ガラス02598</t>
  </si>
  <si>
    <t>ガラス02600</t>
  </si>
  <si>
    <t>ガラス02608</t>
  </si>
  <si>
    <t>ガラス02609</t>
  </si>
  <si>
    <t>ガラス02612</t>
  </si>
  <si>
    <t>ガラス02613</t>
  </si>
  <si>
    <t>ガラス02616</t>
  </si>
  <si>
    <t>ガラス02618</t>
  </si>
  <si>
    <t>ガラス02472</t>
  </si>
  <si>
    <t>ガラス02476</t>
  </si>
  <si>
    <t>ガラス02478</t>
  </si>
  <si>
    <t>ガラス02505</t>
  </si>
  <si>
    <t>ガラス02509</t>
  </si>
  <si>
    <t>ガラス02511</t>
  </si>
  <si>
    <t>ガラス02530</t>
  </si>
  <si>
    <t>ガラス02532</t>
  </si>
  <si>
    <t>ガラス02536</t>
  </si>
  <si>
    <t>ガラス02538</t>
  </si>
  <si>
    <t>ガラス02542</t>
  </si>
  <si>
    <t>ガラス02545</t>
  </si>
  <si>
    <t>ガラス02557</t>
  </si>
  <si>
    <t>ガラス02559</t>
  </si>
  <si>
    <t>ガラス02563</t>
  </si>
  <si>
    <t>ガラス02565</t>
  </si>
  <si>
    <t>ガラス02575</t>
  </si>
  <si>
    <t>ガラス02578</t>
  </si>
  <si>
    <t>ガラス02588</t>
  </si>
  <si>
    <t>ガラス02592</t>
  </si>
  <si>
    <t>ガラス02610</t>
  </si>
  <si>
    <t>ガラス02614</t>
  </si>
  <si>
    <t>ガラス02470</t>
  </si>
  <si>
    <t>ガラス02488</t>
  </si>
  <si>
    <t>ガラス02491</t>
  </si>
  <si>
    <t>ガラス02503</t>
  </si>
  <si>
    <t>ガラス02515</t>
  </si>
  <si>
    <t>ガラス02518</t>
  </si>
  <si>
    <t>ガラス02533</t>
  </si>
  <si>
    <t>ガラス02539</t>
  </si>
  <si>
    <t>ガラス02560</t>
  </si>
  <si>
    <t>ガラス02566</t>
  </si>
  <si>
    <t>ガラス02473</t>
  </si>
  <si>
    <t>ガラス02479</t>
  </si>
  <si>
    <t>ガラス02506</t>
  </si>
  <si>
    <t>ガラス02512</t>
  </si>
  <si>
    <t>一般</t>
  </si>
  <si>
    <t>ガラス02841</t>
  </si>
  <si>
    <t>ガラス02842</t>
  </si>
  <si>
    <t>ガラス02845</t>
  </si>
  <si>
    <t>ガラス02846</t>
  </si>
  <si>
    <t>ガラス02847</t>
  </si>
  <si>
    <t>ガラス02850</t>
  </si>
  <si>
    <t>ガラス02851</t>
  </si>
  <si>
    <t>ガラス02865</t>
  </si>
  <si>
    <t>ガラス02866</t>
  </si>
  <si>
    <t>ガラス02867</t>
  </si>
  <si>
    <t>ガラス02868</t>
  </si>
  <si>
    <t>ガラス02869</t>
  </si>
  <si>
    <t>ガラス02870</t>
  </si>
  <si>
    <t>ガラス02877</t>
  </si>
  <si>
    <t>ガラス02878</t>
  </si>
  <si>
    <t>ガラス02879</t>
  </si>
  <si>
    <t>ガラス02882</t>
  </si>
  <si>
    <t>ガラス02883</t>
  </si>
  <si>
    <t>ガラス02619</t>
  </si>
  <si>
    <t>ガラス02623</t>
  </si>
  <si>
    <t>完成品設定あり（インプラス 浴室仕様のみ）</t>
  </si>
  <si>
    <t>ガラス02643</t>
  </si>
  <si>
    <t>ガラス02646</t>
  </si>
  <si>
    <t>ガラス02655</t>
  </si>
  <si>
    <t>ガラス02843</t>
  </si>
  <si>
    <t>透明6</t>
  </si>
  <si>
    <t>ガラス02848</t>
  </si>
  <si>
    <t>ガラス02852</t>
  </si>
  <si>
    <t>ガラス02853</t>
  </si>
  <si>
    <t>ガラス02854</t>
  </si>
  <si>
    <t>ガラス02856</t>
  </si>
  <si>
    <t>ガラス02859</t>
  </si>
  <si>
    <t>ガラス02860</t>
  </si>
  <si>
    <t>ガラス02862</t>
  </si>
  <si>
    <t>ガラス02871</t>
  </si>
  <si>
    <t>ガラス02874</t>
  </si>
  <si>
    <t>ガラス02880</t>
  </si>
  <si>
    <t>ガラス02884</t>
  </si>
  <si>
    <t>ガラス02885</t>
  </si>
  <si>
    <t>ガラス02886</t>
  </si>
  <si>
    <t>ガラス02888</t>
  </si>
  <si>
    <t>ガラス02891</t>
  </si>
  <si>
    <t>ガラス02892</t>
  </si>
  <si>
    <t>ガラス02894</t>
  </si>
  <si>
    <t>ガラス02897</t>
  </si>
  <si>
    <t>ガラス02900</t>
  </si>
  <si>
    <t>ガラス02620</t>
  </si>
  <si>
    <t>ガラス02624</t>
  </si>
  <si>
    <t>ガラス02625</t>
  </si>
  <si>
    <t>ガラス02628</t>
  </si>
  <si>
    <t>ガラス02629</t>
  </si>
  <si>
    <t>ガラス02644</t>
  </si>
  <si>
    <t>ガラス02645</t>
  </si>
  <si>
    <t>ガラス02647</t>
  </si>
  <si>
    <t>ガラス02648</t>
  </si>
  <si>
    <t>ガラス02656</t>
  </si>
  <si>
    <t>ガラス02657</t>
  </si>
  <si>
    <t>ガラス02660</t>
  </si>
  <si>
    <t>ガラス02661</t>
  </si>
  <si>
    <t>ガラス02844</t>
  </si>
  <si>
    <t>型6</t>
  </si>
  <si>
    <t>ガラス02849</t>
  </si>
  <si>
    <t>ガラス02855</t>
  </si>
  <si>
    <t>ガラス02857</t>
  </si>
  <si>
    <t>ガラス02861</t>
  </si>
  <si>
    <t>ガラス02863</t>
  </si>
  <si>
    <t>ガラス02872</t>
  </si>
  <si>
    <t>ガラス02873</t>
  </si>
  <si>
    <t>ガラス02875</t>
  </si>
  <si>
    <t>ガラス02876</t>
  </si>
  <si>
    <t>ガラス02881</t>
  </si>
  <si>
    <t>ガラス02887</t>
  </si>
  <si>
    <t>ガラス02889</t>
  </si>
  <si>
    <t>ガラス02893</t>
  </si>
  <si>
    <t>ガラス02895</t>
  </si>
  <si>
    <t>ガラス02898</t>
  </si>
  <si>
    <t>ガラス02899</t>
  </si>
  <si>
    <t>ガラス02901</t>
  </si>
  <si>
    <t>ガラス02902</t>
  </si>
  <si>
    <t>ガラス02621</t>
  </si>
  <si>
    <t>ガラス02626</t>
  </si>
  <si>
    <t>ガラス02630</t>
  </si>
  <si>
    <t>ガラス02631</t>
  </si>
  <si>
    <t>ガラス02632</t>
  </si>
  <si>
    <t>ガラス02634</t>
  </si>
  <si>
    <t>ガラス02637</t>
  </si>
  <si>
    <t>ガラス02638</t>
  </si>
  <si>
    <t>ガラス02640</t>
  </si>
  <si>
    <t>ガラス02649</t>
  </si>
  <si>
    <t>ガラス02652</t>
  </si>
  <si>
    <t>ガラス02658</t>
  </si>
  <si>
    <t>ガラス02662</t>
  </si>
  <si>
    <t>ガラス02663</t>
  </si>
  <si>
    <t>ガラス02664</t>
  </si>
  <si>
    <t>ガラス02666</t>
  </si>
  <si>
    <t>ガラス02669</t>
  </si>
  <si>
    <t>ガラス02670</t>
  </si>
  <si>
    <t>ガラス02672</t>
  </si>
  <si>
    <t>ガラス02675</t>
  </si>
  <si>
    <t>ガラス02678</t>
  </si>
  <si>
    <t>ガラス02858</t>
  </si>
  <si>
    <t>ガラス02864</t>
  </si>
  <si>
    <t>ガラス02890</t>
  </si>
  <si>
    <t>ガラス02896</t>
  </si>
  <si>
    <t>ガラス02633</t>
  </si>
  <si>
    <t>ガラス02635</t>
  </si>
  <si>
    <t>ガラス02639</t>
  </si>
  <si>
    <t>ガラス02641</t>
  </si>
  <si>
    <t>ガラス02650</t>
  </si>
  <si>
    <t>ガラス02653</t>
  </si>
  <si>
    <t>ガラス02665</t>
  </si>
  <si>
    <t>ガラス02667</t>
  </si>
  <si>
    <t>ガラス02671</t>
  </si>
  <si>
    <t>ガラス02673</t>
  </si>
  <si>
    <t>ガラス02676</t>
  </si>
  <si>
    <t>ガラス02679</t>
  </si>
  <si>
    <t>ガラス02622</t>
  </si>
  <si>
    <t>ガラス02627</t>
  </si>
  <si>
    <t>ガラス02636</t>
  </si>
  <si>
    <t>ガラス02642</t>
  </si>
  <si>
    <t>ガラス02651</t>
  </si>
  <si>
    <t>ガラス02654</t>
  </si>
  <si>
    <t>ガラス02659</t>
  </si>
  <si>
    <t>ガラス02668</t>
  </si>
  <si>
    <t>ガラス02674</t>
  </si>
  <si>
    <t>ガラス02677</t>
  </si>
  <si>
    <t>ガラス02680</t>
  </si>
  <si>
    <t>シリーズ記号</t>
  </si>
  <si>
    <t>製品名称</t>
  </si>
  <si>
    <t>開閉形式</t>
  </si>
  <si>
    <t>KEY</t>
  </si>
  <si>
    <t>ガラスパターン</t>
  </si>
  <si>
    <t>開閉形式名称</t>
  </si>
  <si>
    <t>ガラスパターン①</t>
    <phoneticPr fontId="5"/>
  </si>
  <si>
    <t>ガラスパターン②</t>
    <phoneticPr fontId="5"/>
  </si>
  <si>
    <t>RIA</t>
  </si>
  <si>
    <t>リプラス汎用枠（アルミスペーサー）</t>
  </si>
  <si>
    <t>F</t>
  </si>
  <si>
    <t>RIAF</t>
  </si>
  <si>
    <t>H</t>
  </si>
  <si>
    <t>FIX（F）</t>
  </si>
  <si>
    <t>RIAH</t>
  </si>
  <si>
    <t>引違い（H）</t>
  </si>
  <si>
    <t>P</t>
  </si>
  <si>
    <t>RIAP</t>
  </si>
  <si>
    <t>プロジェクト（P）</t>
  </si>
  <si>
    <t>T</t>
  </si>
  <si>
    <t>RIAT</t>
  </si>
  <si>
    <t>開き（T）</t>
  </si>
  <si>
    <t>U</t>
  </si>
  <si>
    <t>RIAU</t>
  </si>
  <si>
    <t>上げ下げ（U）</t>
  </si>
  <si>
    <t>RIF</t>
  </si>
  <si>
    <t>リプラス高断熱汎用枠 複層ガラス</t>
  </si>
  <si>
    <t>RIFF</t>
  </si>
  <si>
    <t>G</t>
  </si>
  <si>
    <t>RIFH</t>
  </si>
  <si>
    <t>RIFP</t>
  </si>
  <si>
    <t>RIFT</t>
  </si>
  <si>
    <t>RIFU</t>
  </si>
  <si>
    <t>RIJ</t>
  </si>
  <si>
    <t>リプラス汎用枠（樹脂スペーサー）内外色組合せ・内外同系色</t>
  </si>
  <si>
    <t>RIJF</t>
  </si>
  <si>
    <t>RIJH</t>
  </si>
  <si>
    <t>RIJP</t>
  </si>
  <si>
    <t>RIJT</t>
  </si>
  <si>
    <t>RIJU</t>
  </si>
  <si>
    <t>RIN</t>
  </si>
  <si>
    <t>リプラス汎用枠（樹脂スペーサー）内外色組合せ</t>
  </si>
  <si>
    <t>RINH</t>
  </si>
  <si>
    <t>RIT</t>
  </si>
  <si>
    <t>リプラス高断熱汎用枠 トリプルガラス</t>
  </si>
  <si>
    <t>RITF</t>
  </si>
  <si>
    <t>D,E</t>
  </si>
  <si>
    <t>D</t>
  </si>
  <si>
    <t>E</t>
  </si>
  <si>
    <t>RITH</t>
  </si>
  <si>
    <t>R,E</t>
  </si>
  <si>
    <t>R</t>
  </si>
  <si>
    <t>RITP</t>
  </si>
  <si>
    <t>RITT</t>
  </si>
  <si>
    <t>RITU</t>
  </si>
  <si>
    <t>RIY</t>
  </si>
  <si>
    <t>リプラス専用枠（アルミスペーサー）</t>
  </si>
  <si>
    <t>RIYH</t>
  </si>
  <si>
    <t>RIZ</t>
  </si>
  <si>
    <t>リプラス専用枠（樹脂スペーサー）</t>
  </si>
  <si>
    <t>RIZH</t>
  </si>
  <si>
    <t>KDK</t>
  </si>
  <si>
    <t>ＴＷ（トリプルガラス）ＦＩＸ窓</t>
  </si>
  <si>
    <t>KDKF</t>
  </si>
  <si>
    <t>ＴＷ（トリプルガラス）引違い窓、片引き窓、引分け窓</t>
  </si>
  <si>
    <t>KDKH</t>
  </si>
  <si>
    <t>ＴＷ（トリプルガラス）横すべり出し窓オペレーター、高所用横すべり出し窓</t>
  </si>
  <si>
    <t>KDKP</t>
  </si>
  <si>
    <t>ＴＷ（トリプルガラス）横すべり出し窓オペレーター</t>
  </si>
  <si>
    <t>ＴＷ（トリプルガラス）縦すべり出し窓オペレーター</t>
  </si>
  <si>
    <t>KDKT</t>
  </si>
  <si>
    <t>ＴＷ（トリプルガラス）上げ下げ窓、面格子付上げ下げ窓</t>
  </si>
  <si>
    <t>KDKU</t>
  </si>
  <si>
    <t>KFS</t>
  </si>
  <si>
    <t>ＴＷ（トリプルガラス）単体引違い窓フラットタイプ</t>
  </si>
  <si>
    <t>KFSH</t>
  </si>
  <si>
    <t>ＴＷ（トリプルガラス）横すべり出し窓グレモン</t>
  </si>
  <si>
    <t>KFSP</t>
  </si>
  <si>
    <t>ＴＷ（トリプルガラス）縦すべり出し窓グレモン</t>
  </si>
  <si>
    <t>KFST</t>
  </si>
  <si>
    <t>KFT</t>
  </si>
  <si>
    <t>ＴＷ（トリプルガラス）テラスドア、勝手口ドア</t>
  </si>
  <si>
    <t>KFTT</t>
  </si>
  <si>
    <t>KFU</t>
  </si>
  <si>
    <t>ＴＷ（トリプルガラス）採風勝手口ドア</t>
  </si>
  <si>
    <t>KFUT</t>
  </si>
  <si>
    <t>KDL</t>
  </si>
  <si>
    <t>ＴＷ（複層ガラス）ＦＩＸ窓</t>
  </si>
  <si>
    <t>KDLF</t>
  </si>
  <si>
    <t>ＴＷ（複層ガラス）単体引違い窓フラットタイプ</t>
  </si>
  <si>
    <t>KDLH</t>
  </si>
  <si>
    <t>ＴＷ（複層ガラス）横すべり出し窓オペレーター、高所用横すべり出し窓</t>
  </si>
  <si>
    <t>KDLP</t>
  </si>
  <si>
    <t>ＴＷ（複層ガラス）横すべり出し窓オペレーター</t>
  </si>
  <si>
    <t>ＴＷ（複層ガラス）縦すべり出し窓オペレーター</t>
  </si>
  <si>
    <t>KDLT</t>
  </si>
  <si>
    <t>ＴＷ（複層ガラス）上げ下げ窓、面格子付上げ下げ窓</t>
  </si>
  <si>
    <t>KDLU</t>
  </si>
  <si>
    <t>KFV</t>
  </si>
  <si>
    <t>ＴＷ（複層ガラス）引違い窓、片引き窓、引分け窓</t>
  </si>
  <si>
    <t>KFVH</t>
  </si>
  <si>
    <t>ＴＷ（複層ガラス）横すべり出し窓グレモン</t>
  </si>
  <si>
    <t>KFVP</t>
  </si>
  <si>
    <t>ＴＷ（複層ガラス）縦すべり出し窓グレモン</t>
  </si>
  <si>
    <t>KFVT</t>
  </si>
  <si>
    <t>KFW</t>
  </si>
  <si>
    <t>ＴＷ（複層ガラス）テラスドア、勝手口ドア</t>
  </si>
  <si>
    <t>KFWT</t>
  </si>
  <si>
    <t>KFX</t>
  </si>
  <si>
    <t>ＴＷ（複層ガラス）採風勝手口ドア</t>
  </si>
  <si>
    <t>KFXT</t>
  </si>
  <si>
    <t>KDN</t>
  </si>
  <si>
    <t>ＴＷ防火戸（複層ガラス）ＦＩＸ窓</t>
  </si>
  <si>
    <t>KDNF</t>
  </si>
  <si>
    <t>K</t>
  </si>
  <si>
    <t>ＴＷ防火戸（複層ガラス）引違い窓</t>
  </si>
  <si>
    <t>KDNH</t>
  </si>
  <si>
    <t>ＴＷ防火戸（複層ガラス）横すべり出し窓オペレーター、高所用横すべり出し窓</t>
  </si>
  <si>
    <t>KDNP</t>
  </si>
  <si>
    <t>ＴＷ防火戸（複層ガラス）縦すべり出し窓オペレーター</t>
  </si>
  <si>
    <t>KDNT</t>
  </si>
  <si>
    <t>ＴＷ防火戸（複層ガラス）上げ下げ窓、面格子付上げ下げ窓</t>
  </si>
  <si>
    <t>KDNU</t>
  </si>
  <si>
    <t>KFY</t>
  </si>
  <si>
    <t>ＴＷ防火戸（複層ガラス）横すべり出し窓グレモン</t>
  </si>
  <si>
    <t>KFYP</t>
  </si>
  <si>
    <t>ＴＷ防火戸（複層ガラス）縦すべり出し窓グレモン</t>
  </si>
  <si>
    <t>KFYT</t>
  </si>
  <si>
    <t>KFZ</t>
  </si>
  <si>
    <t>ＴＷ防火戸（複層ガラス）開き窓テラス</t>
  </si>
  <si>
    <t>KFZT</t>
  </si>
  <si>
    <t>KGA</t>
  </si>
  <si>
    <t>ＴＷ防火戸（複層ガラス）採風勝手口ドア</t>
  </si>
  <si>
    <t>KGAT</t>
  </si>
  <si>
    <t>KGB</t>
  </si>
  <si>
    <t>サーモスⅡ-H ＦＩＸ窓（外押縁タイプ）</t>
  </si>
  <si>
    <t>KGBF</t>
  </si>
  <si>
    <t>サーモスⅡ-H 引違い窓、片引き窓、引分け窓（ブリッジ枠）</t>
  </si>
  <si>
    <t>KGBH</t>
  </si>
  <si>
    <t>サーモスⅡ-H 外倒し窓、内倒し窓</t>
  </si>
  <si>
    <t>KGBP</t>
  </si>
  <si>
    <t>KGD</t>
  </si>
  <si>
    <t>サーモスⅡ-H テラスドア、勝手口ドア</t>
  </si>
  <si>
    <t>KGDT</t>
  </si>
  <si>
    <t>KGF</t>
  </si>
  <si>
    <t>サーモスⅡ-H 単体引違い窓（中桟付）</t>
  </si>
  <si>
    <t>KGFH</t>
  </si>
  <si>
    <t>サーモスⅡ-H 勝手口ドア（中桟パネル付）</t>
  </si>
  <si>
    <t>KGFT</t>
  </si>
  <si>
    <t>KGH</t>
  </si>
  <si>
    <t>サーモスⅡ-H 採風勝手口ドア</t>
  </si>
  <si>
    <t>KGHT</t>
  </si>
  <si>
    <t>SMH</t>
  </si>
  <si>
    <t>サーモスⅡ-H</t>
  </si>
  <si>
    <t>SMHF</t>
  </si>
  <si>
    <t>F,H</t>
  </si>
  <si>
    <t>サーモスⅡ-H ＦＩＸ窓（内押縁タイプ）</t>
  </si>
  <si>
    <t>SMHH</t>
  </si>
  <si>
    <t>サーモスⅡ-H 引違い窓（レール間カバー枠）</t>
  </si>
  <si>
    <t>SMHP</t>
  </si>
  <si>
    <t>サーモスⅡ-H 横すべり出し窓（オペレーター・カムラッチ）、高所用横すべり出し窓</t>
  </si>
  <si>
    <t>サーモスⅡ-H 横すべり出し窓オペレーター</t>
  </si>
  <si>
    <t>SMHT</t>
  </si>
  <si>
    <t>サーモスⅡ-H 縦すべり出し窓（オペレーター・カムラッチ）</t>
  </si>
  <si>
    <t>サーモスⅡ-H 縦すべり出し窓オペレーター</t>
  </si>
  <si>
    <t>SMHU</t>
  </si>
  <si>
    <t>サーモスⅡ-H 上げ下げ窓、面格子付上げ下げ窓</t>
  </si>
  <si>
    <t>FGH</t>
  </si>
  <si>
    <t>防火戸ＦＧ－Ｈ ＦＩＸ窓（内押縁タイプ）</t>
  </si>
  <si>
    <t>FGHF</t>
  </si>
  <si>
    <t>M</t>
  </si>
  <si>
    <t>防火戸ＦＧ－Ｈ</t>
  </si>
  <si>
    <t>L,M</t>
  </si>
  <si>
    <t>L</t>
  </si>
  <si>
    <t>防火戸ＦＧ－Ｈ 引違い窓（レール間カバー枠）</t>
  </si>
  <si>
    <t>FGHH</t>
  </si>
  <si>
    <t>防火戸ＦＧ－Ｈ 横すべり出し窓オペレーター、高所用横すべり出し窓※網入り複層ガラス</t>
  </si>
  <si>
    <t>FGHP</t>
  </si>
  <si>
    <t>ウ</t>
  </si>
  <si>
    <t>防火戸ＦＧ－Ｈ 縦すべり出し窓オペレーター※網入り複層ガラス</t>
  </si>
  <si>
    <t>FGHT</t>
  </si>
  <si>
    <t>防火戸ＦＧ－Ｈ 上げ下げ窓、面格子付上げ下げ窓</t>
  </si>
  <si>
    <t>FGHU</t>
  </si>
  <si>
    <t>KGK</t>
  </si>
  <si>
    <t>防火戸ＦＧ－Ｈ 横すべり出し窓オペレーター※安全合わせ複層ガラス</t>
  </si>
  <si>
    <t>KGKP</t>
  </si>
  <si>
    <t>イ</t>
  </si>
  <si>
    <t>防火戸ＦＧ－Ｈ 縦すべり出し窓オペレーター※安全合わせ複層ガラス</t>
  </si>
  <si>
    <t>KGKT</t>
  </si>
  <si>
    <t>KGM</t>
  </si>
  <si>
    <t>防火戸ＦＧ－Ｈ 横すべり出し窓オペレーター※耐熱強化透明複層ガラス</t>
  </si>
  <si>
    <t>KGMP</t>
  </si>
  <si>
    <t>ア</t>
  </si>
  <si>
    <t>防火戸ＦＧ－Ｈ 縦すべり出し窓オペレーター※耐熱強化透明複層ガラス</t>
  </si>
  <si>
    <t>KGMT</t>
  </si>
  <si>
    <t>KGP</t>
  </si>
  <si>
    <t>防火戸ＦＧ－Ｈ ＦＩＸ窓（外押縁タイプ）</t>
  </si>
  <si>
    <t>KGPF</t>
  </si>
  <si>
    <t>防火戸ＦＧ－Ｈ 引違い窓（ブリッジ枠）</t>
  </si>
  <si>
    <t>KGPH</t>
  </si>
  <si>
    <t>防火戸ＦＧ－Ｈ 横すべり出し窓カムラッチ</t>
  </si>
  <si>
    <t>KGPP</t>
  </si>
  <si>
    <t>防火戸ＦＧ－Ｈ 縦すべり出し窓カムラッチ</t>
  </si>
  <si>
    <t>KGPT</t>
  </si>
  <si>
    <t>KGR</t>
  </si>
  <si>
    <t>防火戸ＦＧ－Ｈ 開き窓テラス</t>
  </si>
  <si>
    <t>KGRT</t>
  </si>
  <si>
    <t>KGT</t>
  </si>
  <si>
    <t>防火戸ＦＧ－Ｈ 外倒し窓、内倒し窓</t>
  </si>
  <si>
    <t>KGTP</t>
  </si>
  <si>
    <t>防火戸ＦＧ－Ｈ 採風勝手口ドア</t>
  </si>
  <si>
    <t>KGTT</t>
  </si>
  <si>
    <t>KGC</t>
  </si>
  <si>
    <t>サーモスＬ ＦＩＸ窓（外押縁タイプ）</t>
  </si>
  <si>
    <t>KGCF</t>
  </si>
  <si>
    <t>サーモスＬ 外倒し窓、内倒し窓</t>
  </si>
  <si>
    <t>KGCP</t>
  </si>
  <si>
    <t>KGE</t>
  </si>
  <si>
    <t>サーモスＬ テラスドア、勝手口ドア</t>
  </si>
  <si>
    <t>KGET</t>
  </si>
  <si>
    <t>KGG</t>
  </si>
  <si>
    <t>サーモスＬ 勝手口ドア（中桟パネル付）</t>
  </si>
  <si>
    <t>KGGT</t>
  </si>
  <si>
    <t>KGJ</t>
  </si>
  <si>
    <t>サーモスＬ 単体引違い窓（中桟付）</t>
  </si>
  <si>
    <t>KGJH</t>
  </si>
  <si>
    <t>サーモスＬ 採風勝手口ドア</t>
  </si>
  <si>
    <t>KGJT</t>
  </si>
  <si>
    <t>SML</t>
  </si>
  <si>
    <t>サーモスＬ</t>
  </si>
  <si>
    <t>SMLF</t>
  </si>
  <si>
    <t>サーモスＬ ＦＩＸ窓（内押縁タイプ）</t>
  </si>
  <si>
    <t>SMLH</t>
  </si>
  <si>
    <t>サーモスＬ 引違い窓、片引き窓、引分け窓</t>
  </si>
  <si>
    <t>SMLP</t>
  </si>
  <si>
    <t>サーモスＬ 横すべり出し窓（オペレーター・カムラッチ）、高所用横すべり出し窓</t>
  </si>
  <si>
    <t>サーモスＬ 横すべり出し窓オペレーター</t>
  </si>
  <si>
    <t>SMLT</t>
  </si>
  <si>
    <t>サーモスＬ 縦すべり出し窓（オペレーター・カムラッチ）</t>
  </si>
  <si>
    <t>サーモスＬ 縦すべり出し窓オペレーター</t>
  </si>
  <si>
    <t>SMLU</t>
  </si>
  <si>
    <t>サーモスＬ 上げ下げ窓、面格子付上げ下げ窓</t>
  </si>
  <si>
    <t>FGL</t>
  </si>
  <si>
    <t>防火戸ＦＧ－Ｌ ＦＩＸ窓（内押縁タイプ）</t>
  </si>
  <si>
    <t>FGLF</t>
  </si>
  <si>
    <t>防火戸ＦＧ－Ｌ</t>
  </si>
  <si>
    <t>防火戸ＦＧ－Ｌ 引違い窓</t>
  </si>
  <si>
    <t>FGLH</t>
  </si>
  <si>
    <t>防火戸ＦＧ－Ｌ 横すべり出し窓オペレーター、高所用横すべり出し窓※網入り複層ガラス</t>
  </si>
  <si>
    <t>FGLP</t>
  </si>
  <si>
    <t>防火戸ＦＧ－Ｌ 縦すべり出し窓オペレーター※網入り複層ガラス</t>
  </si>
  <si>
    <t>FGLT</t>
  </si>
  <si>
    <t>防火戸ＦＧ－Ｌ 上げ下げ窓、面格子付上げ下げ窓</t>
  </si>
  <si>
    <t>FGLU</t>
  </si>
  <si>
    <t>KGL</t>
  </si>
  <si>
    <t>防火戸ＦＧ－Ｌ 横すべり出し窓オペレーター※安全合わせ複層ガラス</t>
  </si>
  <si>
    <t>KGLP</t>
  </si>
  <si>
    <t>防火戸ＦＧ－Ｌ 縦すべり出し窓オペレーター※安全合わせ複層ガラス</t>
  </si>
  <si>
    <t>KGLT</t>
  </si>
  <si>
    <t>KGN</t>
  </si>
  <si>
    <t>防火戸ＦＧ－Ｌ 横すべり出し窓オペレーター※耐熱強化透明複層ガラス</t>
  </si>
  <si>
    <t>KGNP</t>
  </si>
  <si>
    <t>防火戸ＦＧ－Ｌ 縦すべり出し窓オペレーター※耐熱強化透明複層ガラス</t>
  </si>
  <si>
    <t>KGNT</t>
  </si>
  <si>
    <t>KGS</t>
  </si>
  <si>
    <t>防火戸ＦＧ－Ｌ 開き窓テラス</t>
  </si>
  <si>
    <t>KGST</t>
  </si>
  <si>
    <t>KGU</t>
  </si>
  <si>
    <t>防火戸ＦＧ－Ｌ 外倒し窓、内倒し窓</t>
  </si>
  <si>
    <t>KGUP</t>
  </si>
  <si>
    <t>防火戸ＦＧ－Ｌ 採風勝手口ドア</t>
  </si>
  <si>
    <t>KGUT</t>
  </si>
  <si>
    <t>KGV</t>
  </si>
  <si>
    <t>防火戸ＦＧ－Ｌ ＦＩＸ窓（外押縁タイプ）</t>
  </si>
  <si>
    <t>KGVF</t>
  </si>
  <si>
    <t>防火戸ＦＧ－Ｌ 横すべり出し窓カムラッチ</t>
  </si>
  <si>
    <t>KGVP</t>
  </si>
  <si>
    <t>防火戸ＦＧ－Ｌ 縦すべり出し窓カムラッチ</t>
  </si>
  <si>
    <t>KGVT</t>
  </si>
  <si>
    <t>KDA</t>
  </si>
  <si>
    <t>サーモスＡ（アルミ樹脂複合）</t>
  </si>
  <si>
    <t>KDAF</t>
  </si>
  <si>
    <t>サーモスＡ ＦＩＸ窓（内押縁タイプ）</t>
  </si>
  <si>
    <t>KDAP</t>
  </si>
  <si>
    <t>サーモスＡ 高所用横すべり出し窓</t>
  </si>
  <si>
    <t>KDB</t>
  </si>
  <si>
    <t>サーモスＡ（アルミＰＧ）</t>
  </si>
  <si>
    <t>KDBH</t>
  </si>
  <si>
    <t>サーモスＡ 引違い窓</t>
  </si>
  <si>
    <t>KDBP</t>
  </si>
  <si>
    <t>サーモスＡ 横すべり出し窓カムラッチ、外倒し窓、内倒し窓</t>
  </si>
  <si>
    <t>KDBT</t>
  </si>
  <si>
    <t>サーモスＡ 縦すべり出し窓カムラッチ、採風勝手口ドア</t>
  </si>
  <si>
    <t>KDBU</t>
  </si>
  <si>
    <t>サーモスＡ 上げ下げ窓、面格子付上げ下げ窓</t>
  </si>
  <si>
    <t>KDC</t>
  </si>
  <si>
    <t>防火戸ＦＧ－Ａ ＦＩＸ窓（内押縁タイプ）</t>
  </si>
  <si>
    <t>KDCF</t>
  </si>
  <si>
    <t>防火戸ＦＧ－Ａ（アルミ樹脂複合）</t>
  </si>
  <si>
    <t>防火戸ＦＧ－Ａ 高所用横すべり出し窓</t>
  </si>
  <si>
    <t>KDCP</t>
  </si>
  <si>
    <t>KDD</t>
  </si>
  <si>
    <t>防火戸ＦＧ－Ａ 引違い窓</t>
  </si>
  <si>
    <t>KDDH</t>
  </si>
  <si>
    <t>防火戸ＦＧ－Ａ（アルミＰＧ）</t>
  </si>
  <si>
    <t>防火戸ＦＧ－Ａ 横すべり出し窓カムラッチ、外倒し窓、内倒し窓</t>
  </si>
  <si>
    <t>KDDP</t>
  </si>
  <si>
    <t>防火戸ＦＧ－Ａ 縦すべり出し窓カムラッチ、採風勝手口ドア</t>
  </si>
  <si>
    <t>KDDT</t>
  </si>
  <si>
    <t>防火戸ＦＧ－Ａ 上げ下げ窓、面格子付上げ下げ窓</t>
  </si>
  <si>
    <t>KDDU</t>
  </si>
  <si>
    <t>RIS</t>
  </si>
  <si>
    <t>リプラス専用枠</t>
  </si>
  <si>
    <t>RISH</t>
  </si>
  <si>
    <t>RIST</t>
  </si>
  <si>
    <t>RISP</t>
  </si>
  <si>
    <t>ＴＷ（トリプルガラス）</t>
  </si>
  <si>
    <t>ＴＷ（複層ガラス）</t>
  </si>
  <si>
    <t>SMHR</t>
  </si>
  <si>
    <t>ルーバー（R）</t>
  </si>
  <si>
    <t>X</t>
  </si>
  <si>
    <t>SMHX</t>
  </si>
  <si>
    <t>その他（X）</t>
  </si>
  <si>
    <t>SMLR</t>
  </si>
  <si>
    <t>SMLX</t>
  </si>
  <si>
    <t>RIH</t>
  </si>
  <si>
    <t>リプラス汎用枠</t>
  </si>
  <si>
    <t>RIHH</t>
  </si>
  <si>
    <t>RIHT</t>
  </si>
  <si>
    <t>RIHP</t>
  </si>
  <si>
    <t>RIHF</t>
  </si>
  <si>
    <t>RIK</t>
  </si>
  <si>
    <t>リプラス高断熱汎用枠</t>
  </si>
  <si>
    <t>RIKH</t>
  </si>
  <si>
    <t>RIKT</t>
  </si>
  <si>
    <t>RIKF</t>
  </si>
  <si>
    <t>RIKU</t>
  </si>
  <si>
    <t>RIKP</t>
  </si>
  <si>
    <t>KDP</t>
  </si>
  <si>
    <t>ＴＷ（トリプルガラス）/テラスドア</t>
  </si>
  <si>
    <t>KDPD</t>
  </si>
  <si>
    <t>ドア・開き戸（D）</t>
  </si>
  <si>
    <t>KDQ</t>
  </si>
  <si>
    <t>ＴＷ（トリプルガラス）/勝手口ドア</t>
  </si>
  <si>
    <t>KDQD</t>
  </si>
  <si>
    <t>KDR</t>
  </si>
  <si>
    <t>ＴＷ（トリプルガラス）/採風勝手口ドアFS</t>
  </si>
  <si>
    <t>KDRD</t>
  </si>
  <si>
    <t>KDS</t>
  </si>
  <si>
    <t>ＴＷ（複層ガラス）/テラスドア</t>
  </si>
  <si>
    <t>KDSD</t>
  </si>
  <si>
    <t>KDT</t>
  </si>
  <si>
    <t>ＴＷ（複層ガラス）/勝手口ドア</t>
  </si>
  <si>
    <t>KDTD</t>
  </si>
  <si>
    <t>KDV</t>
  </si>
  <si>
    <t>ＴＷ（複層ガラス）/採風勝手口ドアFS</t>
  </si>
  <si>
    <t>KDVD</t>
  </si>
  <si>
    <t>KAT</t>
  </si>
  <si>
    <t>サーモスⅡ-H/テラスドア</t>
  </si>
  <si>
    <t>KATD</t>
  </si>
  <si>
    <t>KAV</t>
  </si>
  <si>
    <t>サーモスⅡ-H/勝手口ドア（一枚ガラス）</t>
  </si>
  <si>
    <t>KAVD</t>
  </si>
  <si>
    <t>KAW</t>
  </si>
  <si>
    <t>サーモスⅡ-H/勝手口ドア（中桟腰パネル付）</t>
  </si>
  <si>
    <t>KAWD</t>
  </si>
  <si>
    <t>KBB</t>
  </si>
  <si>
    <t>サーモスL/テラスドア</t>
  </si>
  <si>
    <t>KBBD</t>
  </si>
  <si>
    <t>KBC</t>
  </si>
  <si>
    <t>サーモスL/勝手口ドア（一枚ガラス）</t>
  </si>
  <si>
    <t>KBCD</t>
  </si>
  <si>
    <t>KBD</t>
  </si>
  <si>
    <t>サーモスL/勝手口ドア（中桟腰パネル付）</t>
  </si>
  <si>
    <t>KBDD</t>
  </si>
  <si>
    <t>NPS</t>
  </si>
  <si>
    <t>インプラス</t>
  </si>
  <si>
    <t>NPSH</t>
  </si>
  <si>
    <t>NPST</t>
  </si>
  <si>
    <t>NPSF</t>
  </si>
  <si>
    <t>NPR</t>
  </si>
  <si>
    <t>インプラス for Renovation（中桟付障子除く）</t>
    <phoneticPr fontId="5"/>
  </si>
  <si>
    <t>NPRH</t>
  </si>
  <si>
    <t>NPF</t>
  </si>
  <si>
    <t>インプラス 引違い窓 複層ガラス（中桟付障子除く）</t>
    <phoneticPr fontId="5"/>
  </si>
  <si>
    <t>NPFH</t>
  </si>
  <si>
    <t>インプラス FIX・開き窓 複層ガラス</t>
  </si>
  <si>
    <t>NPFF</t>
  </si>
  <si>
    <t>NPFT</t>
  </si>
  <si>
    <t>NPB</t>
  </si>
  <si>
    <t>インプラス テラスドア 複層ガラス</t>
  </si>
  <si>
    <t>NPBT</t>
  </si>
  <si>
    <t>KEB</t>
  </si>
  <si>
    <t>EW TG/テラス・勝手口ドア（一枚ガラス）</t>
  </si>
  <si>
    <t>KEBD</t>
  </si>
  <si>
    <t>A,B</t>
  </si>
  <si>
    <t>A</t>
  </si>
  <si>
    <t>B</t>
  </si>
  <si>
    <t>KEC</t>
  </si>
  <si>
    <t>EW TG/テラス・勝手口ドア（中桟腰パネル付）</t>
  </si>
  <si>
    <t>KECD</t>
  </si>
  <si>
    <t>KED</t>
  </si>
  <si>
    <t>EW PG/テラスドア・勝手口ドア（一枚ガラス）</t>
  </si>
  <si>
    <t>KEDD</t>
  </si>
  <si>
    <t>KEF</t>
  </si>
  <si>
    <t>EW PG/勝手口ドア（中桟腰パネル付）</t>
  </si>
  <si>
    <t>KEFD</t>
  </si>
  <si>
    <t>ETG</t>
  </si>
  <si>
    <t>EW TG</t>
  </si>
  <si>
    <t>ETGT</t>
  </si>
  <si>
    <t>ETGF</t>
  </si>
  <si>
    <t>ETGP</t>
  </si>
  <si>
    <t>S</t>
  </si>
  <si>
    <t>ETGS</t>
  </si>
  <si>
    <t>多機能（S）</t>
  </si>
  <si>
    <t>EFD</t>
  </si>
  <si>
    <t>EW forDesign</t>
  </si>
  <si>
    <t>EFDT</t>
  </si>
  <si>
    <t>EFDF</t>
  </si>
  <si>
    <t>EFDP</t>
  </si>
  <si>
    <t>ETGU</t>
  </si>
  <si>
    <t>C</t>
  </si>
  <si>
    <t>ETGH</t>
  </si>
  <si>
    <t>EFDH</t>
  </si>
  <si>
    <t>EPG</t>
  </si>
  <si>
    <t>EW PG</t>
  </si>
  <si>
    <t>EPGF</t>
  </si>
  <si>
    <t>EPGH</t>
  </si>
  <si>
    <t>EPGT</t>
  </si>
  <si>
    <t>EPGU</t>
  </si>
  <si>
    <t>EPGP</t>
  </si>
  <si>
    <t>EPGS</t>
  </si>
  <si>
    <t>LWT</t>
  </si>
  <si>
    <t>LW（トリプルガラス）</t>
  </si>
  <si>
    <t>LWTH</t>
  </si>
  <si>
    <t>LWP</t>
  </si>
  <si>
    <t>LW（複層ガラス）</t>
  </si>
  <si>
    <t>LWPH</t>
  </si>
  <si>
    <t>Q</t>
  </si>
  <si>
    <t>KDM</t>
  </si>
  <si>
    <t>ＴＷ防火戸シャッター付引違い窓（トリプルガラス）</t>
  </si>
  <si>
    <t>KDMH</t>
  </si>
  <si>
    <t>KDY</t>
  </si>
  <si>
    <t>ＴＷ防火戸シャッター付引違い窓（複層ガラス）</t>
  </si>
  <si>
    <t>KDYH</t>
  </si>
  <si>
    <t>ＴＷ防火戸（複層ガラス）</t>
  </si>
  <si>
    <t>KDX</t>
  </si>
  <si>
    <t>ＴＷ防火戸/採風勝手口ドアFS</t>
  </si>
  <si>
    <t>KDXD</t>
  </si>
  <si>
    <t>KDW</t>
  </si>
  <si>
    <t>ＴＷ防火戸/開き窓テラス</t>
  </si>
  <si>
    <t>KDWD</t>
  </si>
  <si>
    <t>KFA</t>
  </si>
  <si>
    <t>防火戸ＦＧ－Ｈシャッター付引違い窓</t>
  </si>
  <si>
    <t>KFAH</t>
  </si>
  <si>
    <t>KFE</t>
  </si>
  <si>
    <t>防火戸ＦＧ－Ｌシャッター付引違い窓</t>
  </si>
  <si>
    <t>KFEH</t>
  </si>
  <si>
    <t>KFB</t>
  </si>
  <si>
    <t>防火戸ＦＧ－Ａシャッター付引違い窓</t>
  </si>
  <si>
    <t>KFBH</t>
  </si>
  <si>
    <t>KFJ</t>
  </si>
  <si>
    <t>防火戸ガゼリアＮ  アルミ樹脂複合タイプ</t>
  </si>
  <si>
    <t>KFJH</t>
  </si>
  <si>
    <t>KFJE</t>
  </si>
  <si>
    <t>引戸（E）</t>
  </si>
  <si>
    <t>KBX</t>
  </si>
  <si>
    <t>防火戸FG-L/開き窓テラス</t>
  </si>
  <si>
    <t>KBXD</t>
  </si>
  <si>
    <t>KAY</t>
  </si>
  <si>
    <t>防火戸FG-H/開き窓テラス</t>
  </si>
  <si>
    <t>KAYD</t>
  </si>
  <si>
    <t>KAJ</t>
  </si>
  <si>
    <t>防火戸FG-F/開き窓テラス</t>
  </si>
  <si>
    <t>KAJD</t>
  </si>
  <si>
    <t>O</t>
  </si>
  <si>
    <t>FGF</t>
  </si>
  <si>
    <t>防火戸ＦＧ－Ｆ</t>
  </si>
  <si>
    <t>FGFT</t>
  </si>
  <si>
    <t>FGFF</t>
  </si>
  <si>
    <t>FGFP</t>
  </si>
  <si>
    <t>WWX</t>
  </si>
  <si>
    <t>ワイドウィン</t>
  </si>
  <si>
    <t>WWXH</t>
  </si>
  <si>
    <t>I</t>
  </si>
  <si>
    <t>WWXF</t>
  </si>
  <si>
    <t>SBY</t>
  </si>
  <si>
    <t>オープンウィン・サーモスⅡ-Hタイプ</t>
  </si>
  <si>
    <t>SBYH</t>
  </si>
  <si>
    <t>W</t>
  </si>
  <si>
    <t>SBYW</t>
  </si>
  <si>
    <t>折り（W）</t>
  </si>
  <si>
    <t>SBZ</t>
  </si>
  <si>
    <t>オープンウィン・サーモスLタイプ</t>
  </si>
  <si>
    <t>SBZH</t>
  </si>
  <si>
    <t>SBZW</t>
  </si>
  <si>
    <t>NRT</t>
  </si>
  <si>
    <t>ノンレールサッシ・サーモスⅡ-Hタイプ</t>
  </si>
  <si>
    <t>NRTH</t>
  </si>
  <si>
    <t>NRL</t>
  </si>
  <si>
    <t>ノンレールサッシ・サーモスLタイプ</t>
  </si>
  <si>
    <t>NRLH</t>
  </si>
  <si>
    <t>KFF</t>
  </si>
  <si>
    <t>ガゼリアＮ  エア・スライド アルミ樹脂複合タイプ</t>
  </si>
  <si>
    <t>KFFH</t>
  </si>
  <si>
    <t>KFG</t>
  </si>
  <si>
    <t>ガゼリアＮ  スライド アルミ樹脂複合タイプ</t>
  </si>
  <si>
    <t>KFGH</t>
  </si>
  <si>
    <t>KFK</t>
  </si>
  <si>
    <t>ガゼリアＮ エア・スライド アルミタイプ</t>
  </si>
  <si>
    <t>KFKH</t>
  </si>
  <si>
    <t>KFN</t>
  </si>
  <si>
    <t>ガゼリアＮ スライド アルミタイプ</t>
  </si>
  <si>
    <t>KFNH</t>
  </si>
  <si>
    <t>KFFE</t>
  </si>
  <si>
    <t>KFGE</t>
  </si>
  <si>
    <t>KBL</t>
  </si>
  <si>
    <t>断熱土間引戸（一枚ガラス）</t>
  </si>
  <si>
    <t>KBLH</t>
  </si>
  <si>
    <t>KCW</t>
  </si>
  <si>
    <t>断熱土間引戸（中桟付上下ガラス）</t>
  </si>
  <si>
    <t>KCWH</t>
  </si>
  <si>
    <t>KBM</t>
  </si>
  <si>
    <t>断熱土間引戸（中桟腰パネル付）</t>
  </si>
  <si>
    <t>KBME</t>
  </si>
  <si>
    <t>KCWE</t>
  </si>
  <si>
    <t>KBLE</t>
  </si>
  <si>
    <t>特需SBU</t>
    <rPh sb="0" eb="2">
      <t>トクジュ</t>
    </rPh>
    <phoneticPr fontId="5"/>
  </si>
  <si>
    <t>特需営業統括部</t>
    <rPh sb="0" eb="2">
      <t>トクジュ</t>
    </rPh>
    <rPh sb="2" eb="7">
      <t>エイギョウトウカツブ</t>
    </rPh>
    <phoneticPr fontId="5"/>
  </si>
  <si>
    <t>宛先</t>
    <rPh sb="0" eb="2">
      <t>アテサキ</t>
    </rPh>
    <phoneticPr fontId="5"/>
  </si>
  <si>
    <t>lhtsdtokukikaku@lixil.com</t>
    <phoneticPr fontId="5"/>
  </si>
  <si>
    <t>eco-tokujyu@lixil.com</t>
  </si>
  <si>
    <t>件名</t>
    <rPh sb="0" eb="2">
      <t>ケンメイ</t>
    </rPh>
    <phoneticPr fontId="5"/>
  </si>
  <si>
    <t>本文</t>
    <rPh sb="0" eb="2">
      <t>ホンブン</t>
    </rPh>
    <phoneticPr fontId="5"/>
  </si>
  <si>
    <t>以下の必要書類を添付の上、
本メールを件名を変更せずに窓口まで送信してください。
■添付書類
・性能証明書発行依頼書
・出荷案内書もしくは納品書（コピー可）
・ガラスメーカーが発行した納品書</t>
    <phoneticPr fontId="5"/>
  </si>
  <si>
    <t>以下の必要書類を添付の上、%0D%0A
本メールを件名を変更せずに窓口まで送信してください。%0D%0A
%0D%0A
■添付書類%0D%0A
・性能証明書発行依頼書%0D%0A
・㈱ＬＩＸＩＬが発行した出荷案内書もしくは納品書（コピー可）%0D%0A
・ガラスメーカーが発行した納品書（コピー可）</t>
    <rPh sb="11" eb="12">
      <t>ウエ</t>
    </rPh>
    <rPh sb="80" eb="83">
      <t>イライショ</t>
    </rPh>
    <phoneticPr fontId="5"/>
  </si>
  <si>
    <t>リストチェック</t>
    <phoneticPr fontId="5"/>
  </si>
  <si>
    <t>基本情報チェック</t>
    <rPh sb="0" eb="2">
      <t>キホン</t>
    </rPh>
    <rPh sb="2" eb="4">
      <t>ジョウホウ</t>
    </rPh>
    <phoneticPr fontId="5"/>
  </si>
  <si>
    <t>製品仕様やガラス仕様の入力内容に
間違いがないことを確認しました</t>
    <rPh sb="13" eb="15">
      <t>ナイヨウ</t>
    </rPh>
    <phoneticPr fontId="5"/>
  </si>
  <si>
    <t>URL</t>
    <phoneticPr fontId="5"/>
  </si>
  <si>
    <t>短縮URL</t>
    <rPh sb="0" eb="2">
      <t>タンシュク</t>
    </rPh>
    <phoneticPr fontId="5"/>
  </si>
  <si>
    <t>パス固定フラグ</t>
    <rPh sb="2" eb="4">
      <t>コテイ</t>
    </rPh>
    <phoneticPr fontId="30"/>
  </si>
  <si>
    <t>フォルダパス（\まで）</t>
    <phoneticPr fontId="5"/>
  </si>
  <si>
    <t>\\lxjazpsfs002.file.core.windows.net\share01\00003\★性能証明書発行用CSV\新規\</t>
    <phoneticPr fontId="5"/>
  </si>
  <si>
    <t>ファイル名</t>
    <rPh sb="4" eb="5">
      <t>メイ</t>
    </rPh>
    <phoneticPr fontId="5"/>
  </si>
  <si>
    <t>寸法表示①（１行目）</t>
    <rPh sb="0" eb="2">
      <t>スンポウ</t>
    </rPh>
    <rPh sb="2" eb="4">
      <t>ヒョウジ</t>
    </rPh>
    <rPh sb="7" eb="9">
      <t>ギョウメ</t>
    </rPh>
    <phoneticPr fontId="24"/>
  </si>
  <si>
    <t>寸法表示②（２行目）</t>
    <rPh sb="0" eb="2">
      <t>スンポウ</t>
    </rPh>
    <rPh sb="2" eb="4">
      <t>ヒョウジ</t>
    </rPh>
    <rPh sb="7" eb="9">
      <t>ギョウメ</t>
    </rPh>
    <phoneticPr fontId="24"/>
  </si>
  <si>
    <t>面　積：</t>
  </si>
  <si>
    <t>ｼﾘｱﾙNo</t>
    <phoneticPr fontId="24"/>
  </si>
  <si>
    <t>組立事業者名</t>
    <rPh sb="0" eb="2">
      <t>クミタテ</t>
    </rPh>
    <rPh sb="2" eb="5">
      <t>ジギョウシャ</t>
    </rPh>
    <rPh sb="5" eb="6">
      <t>メイ</t>
    </rPh>
    <phoneticPr fontId="15"/>
  </si>
  <si>
    <t>現場住所</t>
    <rPh sb="0" eb="2">
      <t>ゲンバ</t>
    </rPh>
    <rPh sb="2" eb="4">
      <t>ジュウショ</t>
    </rPh>
    <phoneticPr fontId="24"/>
  </si>
  <si>
    <t>備考1</t>
    <rPh sb="0" eb="2">
      <t>ビコウ</t>
    </rPh>
    <phoneticPr fontId="15"/>
  </si>
  <si>
    <t>備考2</t>
    <rPh sb="0" eb="2">
      <t>ビコウ</t>
    </rPh>
    <phoneticPr fontId="15"/>
  </si>
  <si>
    <t>備考3</t>
    <rPh sb="0" eb="2">
      <t>ビコウ</t>
    </rPh>
    <phoneticPr fontId="15"/>
  </si>
  <si>
    <t>商品シリーズ</t>
    <rPh sb="0" eb="2">
      <t>ショウヒン</t>
    </rPh>
    <phoneticPr fontId="24"/>
  </si>
  <si>
    <t>ガラスの仕様</t>
    <rPh sb="4" eb="6">
      <t>シヨウ</t>
    </rPh>
    <phoneticPr fontId="24"/>
  </si>
  <si>
    <t>性能区分コード</t>
    <rPh sb="0" eb="2">
      <t>セイノウ</t>
    </rPh>
    <rPh sb="2" eb="4">
      <t>クブン</t>
    </rPh>
    <phoneticPr fontId="5"/>
  </si>
  <si>
    <t>面積（L・M・S）</t>
    <rPh sb="0" eb="2">
      <t>メンセキ</t>
    </rPh>
    <phoneticPr fontId="24"/>
  </si>
  <si>
    <t>表示No</t>
    <rPh sb="0" eb="2">
      <t>ヒョウジ</t>
    </rPh>
    <phoneticPr fontId="5"/>
  </si>
  <si>
    <t>性能区分コード</t>
    <rPh sb="0" eb="2">
      <t>セイノウ</t>
    </rPh>
    <rPh sb="2" eb="4">
      <t>クブン</t>
    </rPh>
    <phoneticPr fontId="24"/>
  </si>
  <si>
    <t>書式1-001</t>
    <rPh sb="0" eb="2">
      <t>ショシキ</t>
    </rPh>
    <phoneticPr fontId="5"/>
  </si>
  <si>
    <t>書式1-002</t>
    <rPh sb="0" eb="2">
      <t>ショシキ</t>
    </rPh>
    <phoneticPr fontId="5"/>
  </si>
  <si>
    <t>書式1-003</t>
    <rPh sb="0" eb="2">
      <t>ショシキ</t>
    </rPh>
    <phoneticPr fontId="5"/>
  </si>
  <si>
    <t>書式1-004</t>
    <rPh sb="0" eb="2">
      <t>ショシキ</t>
    </rPh>
    <phoneticPr fontId="5"/>
  </si>
  <si>
    <t>書式1-005</t>
    <rPh sb="0" eb="2">
      <t>ショシキ</t>
    </rPh>
    <phoneticPr fontId="5"/>
  </si>
  <si>
    <t>書式1-006</t>
    <rPh sb="0" eb="2">
      <t>ショシキ</t>
    </rPh>
    <phoneticPr fontId="5"/>
  </si>
  <si>
    <t>書式1-007</t>
    <rPh sb="0" eb="2">
      <t>ショシキ</t>
    </rPh>
    <phoneticPr fontId="5"/>
  </si>
  <si>
    <t>書式1-008</t>
    <rPh sb="0" eb="2">
      <t>ショシキ</t>
    </rPh>
    <phoneticPr fontId="5"/>
  </si>
  <si>
    <t>書式1-009</t>
    <rPh sb="0" eb="2">
      <t>ショシキ</t>
    </rPh>
    <phoneticPr fontId="5"/>
  </si>
  <si>
    <t>書式1-010</t>
    <rPh sb="0" eb="2">
      <t>ショシキ</t>
    </rPh>
    <phoneticPr fontId="5"/>
  </si>
  <si>
    <t>書式1-011</t>
    <rPh sb="0" eb="2">
      <t>ショシキ</t>
    </rPh>
    <phoneticPr fontId="5"/>
  </si>
  <si>
    <t>書式1-012</t>
    <rPh sb="0" eb="2">
      <t>ショシキ</t>
    </rPh>
    <phoneticPr fontId="5"/>
  </si>
  <si>
    <t>書式1-013</t>
    <rPh sb="0" eb="2">
      <t>ショシキ</t>
    </rPh>
    <phoneticPr fontId="5"/>
  </si>
  <si>
    <t>書式1-014</t>
    <rPh sb="0" eb="2">
      <t>ショシキ</t>
    </rPh>
    <phoneticPr fontId="5"/>
  </si>
  <si>
    <t>書式1-015</t>
    <rPh sb="0" eb="2">
      <t>ショシキ</t>
    </rPh>
    <phoneticPr fontId="5"/>
  </si>
  <si>
    <t>書式1-016</t>
    <rPh sb="0" eb="2">
      <t>ショシキ</t>
    </rPh>
    <phoneticPr fontId="5"/>
  </si>
  <si>
    <t>書式1-017</t>
    <rPh sb="0" eb="2">
      <t>ショシキ</t>
    </rPh>
    <phoneticPr fontId="5"/>
  </si>
  <si>
    <t>書式1-018</t>
    <rPh sb="0" eb="2">
      <t>ショシキ</t>
    </rPh>
    <phoneticPr fontId="5"/>
  </si>
  <si>
    <t>書式1-019</t>
    <rPh sb="0" eb="2">
      <t>ショシキ</t>
    </rPh>
    <phoneticPr fontId="5"/>
  </si>
  <si>
    <t>書式1-020</t>
    <rPh sb="0" eb="2">
      <t>ショシキ</t>
    </rPh>
    <phoneticPr fontId="5"/>
  </si>
  <si>
    <t>書式1-021</t>
    <rPh sb="0" eb="2">
      <t>ショシキ</t>
    </rPh>
    <phoneticPr fontId="5"/>
  </si>
  <si>
    <t>書式1-022</t>
    <rPh sb="0" eb="2">
      <t>ショシキ</t>
    </rPh>
    <phoneticPr fontId="5"/>
  </si>
  <si>
    <t>書式1-023</t>
    <rPh sb="0" eb="2">
      <t>ショシキ</t>
    </rPh>
    <phoneticPr fontId="5"/>
  </si>
  <si>
    <t>書式1-024</t>
    <rPh sb="0" eb="2">
      <t>ショシキ</t>
    </rPh>
    <phoneticPr fontId="5"/>
  </si>
  <si>
    <t>書式1-025</t>
    <rPh sb="0" eb="2">
      <t>ショシキ</t>
    </rPh>
    <phoneticPr fontId="5"/>
  </si>
  <si>
    <t>書式1-026</t>
    <rPh sb="0" eb="2">
      <t>ショシキ</t>
    </rPh>
    <phoneticPr fontId="5"/>
  </si>
  <si>
    <t>書式1-027</t>
    <rPh sb="0" eb="2">
      <t>ショシキ</t>
    </rPh>
    <phoneticPr fontId="5"/>
  </si>
  <si>
    <t>書式1-028</t>
    <rPh sb="0" eb="2">
      <t>ショシキ</t>
    </rPh>
    <phoneticPr fontId="5"/>
  </si>
  <si>
    <t>書式1-029</t>
    <rPh sb="0" eb="2">
      <t>ショシキ</t>
    </rPh>
    <phoneticPr fontId="5"/>
  </si>
  <si>
    <t>書式1-030</t>
    <rPh sb="0" eb="2">
      <t>ショシキ</t>
    </rPh>
    <phoneticPr fontId="5"/>
  </si>
  <si>
    <t>書式1-031</t>
    <rPh sb="0" eb="2">
      <t>ショシキ</t>
    </rPh>
    <phoneticPr fontId="5"/>
  </si>
  <si>
    <t>書式1-032</t>
    <rPh sb="0" eb="2">
      <t>ショシキ</t>
    </rPh>
    <phoneticPr fontId="5"/>
  </si>
  <si>
    <t>書式1-033</t>
    <rPh sb="0" eb="2">
      <t>ショシキ</t>
    </rPh>
    <phoneticPr fontId="5"/>
  </si>
  <si>
    <t>書式1-034</t>
    <rPh sb="0" eb="2">
      <t>ショシキ</t>
    </rPh>
    <phoneticPr fontId="5"/>
  </si>
  <si>
    <t>書式1-035</t>
    <rPh sb="0" eb="2">
      <t>ショシキ</t>
    </rPh>
    <phoneticPr fontId="5"/>
  </si>
  <si>
    <t>書式1-036</t>
    <rPh sb="0" eb="2">
      <t>ショシキ</t>
    </rPh>
    <phoneticPr fontId="5"/>
  </si>
  <si>
    <t>書式1-037</t>
    <rPh sb="0" eb="2">
      <t>ショシキ</t>
    </rPh>
    <phoneticPr fontId="5"/>
  </si>
  <si>
    <t>書式1-038</t>
    <rPh sb="0" eb="2">
      <t>ショシキ</t>
    </rPh>
    <phoneticPr fontId="5"/>
  </si>
  <si>
    <t>書式1-039</t>
    <rPh sb="0" eb="2">
      <t>ショシキ</t>
    </rPh>
    <phoneticPr fontId="5"/>
  </si>
  <si>
    <t>書式1-040</t>
    <rPh sb="0" eb="2">
      <t>ショシキ</t>
    </rPh>
    <phoneticPr fontId="5"/>
  </si>
  <si>
    <t>書式1-041</t>
    <rPh sb="0" eb="2">
      <t>ショシキ</t>
    </rPh>
    <phoneticPr fontId="5"/>
  </si>
  <si>
    <t>書式1-042</t>
    <rPh sb="0" eb="2">
      <t>ショシキ</t>
    </rPh>
    <phoneticPr fontId="5"/>
  </si>
  <si>
    <t>書式1-043</t>
    <rPh sb="0" eb="2">
      <t>ショシキ</t>
    </rPh>
    <phoneticPr fontId="5"/>
  </si>
  <si>
    <t>書式1-044</t>
    <rPh sb="0" eb="2">
      <t>ショシキ</t>
    </rPh>
    <phoneticPr fontId="5"/>
  </si>
  <si>
    <t>書式1-045</t>
    <rPh sb="0" eb="2">
      <t>ショシキ</t>
    </rPh>
    <phoneticPr fontId="5"/>
  </si>
  <si>
    <t>書式1-046</t>
    <rPh sb="0" eb="2">
      <t>ショシキ</t>
    </rPh>
    <phoneticPr fontId="5"/>
  </si>
  <si>
    <t>書式1-047</t>
    <rPh sb="0" eb="2">
      <t>ショシキ</t>
    </rPh>
    <phoneticPr fontId="5"/>
  </si>
  <si>
    <t>書式1-048</t>
    <rPh sb="0" eb="2">
      <t>ショシキ</t>
    </rPh>
    <phoneticPr fontId="5"/>
  </si>
  <si>
    <t>書式1-049</t>
    <rPh sb="0" eb="2">
      <t>ショシキ</t>
    </rPh>
    <phoneticPr fontId="5"/>
  </si>
  <si>
    <t>書式1-050</t>
    <rPh sb="0" eb="2">
      <t>ショシキ</t>
    </rPh>
    <phoneticPr fontId="5"/>
  </si>
  <si>
    <t>書式1-051</t>
    <rPh sb="0" eb="2">
      <t>ショシキ</t>
    </rPh>
    <phoneticPr fontId="5"/>
  </si>
  <si>
    <t>書式1-052</t>
    <rPh sb="0" eb="2">
      <t>ショシキ</t>
    </rPh>
    <phoneticPr fontId="5"/>
  </si>
  <si>
    <t>書式1-053</t>
    <rPh sb="0" eb="2">
      <t>ショシキ</t>
    </rPh>
    <phoneticPr fontId="5"/>
  </si>
  <si>
    <t>書式1-054</t>
    <rPh sb="0" eb="2">
      <t>ショシキ</t>
    </rPh>
    <phoneticPr fontId="5"/>
  </si>
  <si>
    <t>書式1-055</t>
    <rPh sb="0" eb="2">
      <t>ショシキ</t>
    </rPh>
    <phoneticPr fontId="5"/>
  </si>
  <si>
    <t>書式1-056</t>
    <rPh sb="0" eb="2">
      <t>ショシキ</t>
    </rPh>
    <phoneticPr fontId="5"/>
  </si>
  <si>
    <t>書式1-057</t>
    <rPh sb="0" eb="2">
      <t>ショシキ</t>
    </rPh>
    <phoneticPr fontId="5"/>
  </si>
  <si>
    <t>書式1-058</t>
    <rPh sb="0" eb="2">
      <t>ショシキ</t>
    </rPh>
    <phoneticPr fontId="5"/>
  </si>
  <si>
    <t>書式1-059</t>
    <rPh sb="0" eb="2">
      <t>ショシキ</t>
    </rPh>
    <phoneticPr fontId="5"/>
  </si>
  <si>
    <t>書式1-060</t>
    <rPh sb="0" eb="2">
      <t>ショシキ</t>
    </rPh>
    <phoneticPr fontId="5"/>
  </si>
  <si>
    <t>書式1-061</t>
    <rPh sb="0" eb="2">
      <t>ショシキ</t>
    </rPh>
    <phoneticPr fontId="5"/>
  </si>
  <si>
    <t>書式1-062</t>
    <rPh sb="0" eb="2">
      <t>ショシキ</t>
    </rPh>
    <phoneticPr fontId="5"/>
  </si>
  <si>
    <t>書式1-063</t>
    <rPh sb="0" eb="2">
      <t>ショシキ</t>
    </rPh>
    <phoneticPr fontId="5"/>
  </si>
  <si>
    <t>書式1-064</t>
    <rPh sb="0" eb="2">
      <t>ショシキ</t>
    </rPh>
    <phoneticPr fontId="5"/>
  </si>
  <si>
    <t>書式1-065</t>
    <rPh sb="0" eb="2">
      <t>ショシキ</t>
    </rPh>
    <phoneticPr fontId="5"/>
  </si>
  <si>
    <t>書式1-066</t>
    <rPh sb="0" eb="2">
      <t>ショシキ</t>
    </rPh>
    <phoneticPr fontId="5"/>
  </si>
  <si>
    <t>書式1-067</t>
    <rPh sb="0" eb="2">
      <t>ショシキ</t>
    </rPh>
    <phoneticPr fontId="5"/>
  </si>
  <si>
    <t>書式1-068</t>
    <rPh sb="0" eb="2">
      <t>ショシキ</t>
    </rPh>
    <phoneticPr fontId="5"/>
  </si>
  <si>
    <t>書式1-069</t>
    <rPh sb="0" eb="2">
      <t>ショシキ</t>
    </rPh>
    <phoneticPr fontId="5"/>
  </si>
  <si>
    <t>書式1-070</t>
    <rPh sb="0" eb="2">
      <t>ショシキ</t>
    </rPh>
    <phoneticPr fontId="5"/>
  </si>
  <si>
    <t>書式1-071</t>
    <rPh sb="0" eb="2">
      <t>ショシキ</t>
    </rPh>
    <phoneticPr fontId="5"/>
  </si>
  <si>
    <t>書式1-072</t>
    <rPh sb="0" eb="2">
      <t>ショシキ</t>
    </rPh>
    <phoneticPr fontId="5"/>
  </si>
  <si>
    <t>書式1-073</t>
    <rPh sb="0" eb="2">
      <t>ショシキ</t>
    </rPh>
    <phoneticPr fontId="5"/>
  </si>
  <si>
    <t>書式1-074</t>
    <rPh sb="0" eb="2">
      <t>ショシキ</t>
    </rPh>
    <phoneticPr fontId="5"/>
  </si>
  <si>
    <t>書式1-075</t>
    <rPh sb="0" eb="2">
      <t>ショシキ</t>
    </rPh>
    <phoneticPr fontId="5"/>
  </si>
  <si>
    <t>書式1-076</t>
    <rPh sb="0" eb="2">
      <t>ショシキ</t>
    </rPh>
    <phoneticPr fontId="5"/>
  </si>
  <si>
    <t>書式1-077</t>
    <rPh sb="0" eb="2">
      <t>ショシキ</t>
    </rPh>
    <phoneticPr fontId="5"/>
  </si>
  <si>
    <t>書式1-078</t>
    <rPh sb="0" eb="2">
      <t>ショシキ</t>
    </rPh>
    <phoneticPr fontId="5"/>
  </si>
  <si>
    <t>書式1-079</t>
    <rPh sb="0" eb="2">
      <t>ショシキ</t>
    </rPh>
    <phoneticPr fontId="5"/>
  </si>
  <si>
    <t>書式1-080</t>
    <rPh sb="0" eb="2">
      <t>ショシキ</t>
    </rPh>
    <phoneticPr fontId="5"/>
  </si>
  <si>
    <t>書式1-081</t>
    <rPh sb="0" eb="2">
      <t>ショシキ</t>
    </rPh>
    <phoneticPr fontId="5"/>
  </si>
  <si>
    <t>書式1-082</t>
    <rPh sb="0" eb="2">
      <t>ショシキ</t>
    </rPh>
    <phoneticPr fontId="5"/>
  </si>
  <si>
    <t>書式1-083</t>
    <rPh sb="0" eb="2">
      <t>ショシキ</t>
    </rPh>
    <phoneticPr fontId="5"/>
  </si>
  <si>
    <t>書式1-084</t>
    <rPh sb="0" eb="2">
      <t>ショシキ</t>
    </rPh>
    <phoneticPr fontId="5"/>
  </si>
  <si>
    <t>書式1-085</t>
    <rPh sb="0" eb="2">
      <t>ショシキ</t>
    </rPh>
    <phoneticPr fontId="5"/>
  </si>
  <si>
    <t>書式1-086</t>
    <rPh sb="0" eb="2">
      <t>ショシキ</t>
    </rPh>
    <phoneticPr fontId="5"/>
  </si>
  <si>
    <t>書式1-087</t>
    <rPh sb="0" eb="2">
      <t>ショシキ</t>
    </rPh>
    <phoneticPr fontId="5"/>
  </si>
  <si>
    <t>書式1-088</t>
    <rPh sb="0" eb="2">
      <t>ショシキ</t>
    </rPh>
    <phoneticPr fontId="5"/>
  </si>
  <si>
    <t>書式1-089</t>
    <rPh sb="0" eb="2">
      <t>ショシキ</t>
    </rPh>
    <phoneticPr fontId="5"/>
  </si>
  <si>
    <t>書式1-090</t>
    <rPh sb="0" eb="2">
      <t>ショシキ</t>
    </rPh>
    <phoneticPr fontId="5"/>
  </si>
  <si>
    <t>書式1-091</t>
    <rPh sb="0" eb="2">
      <t>ショシキ</t>
    </rPh>
    <phoneticPr fontId="5"/>
  </si>
  <si>
    <t>書式1-092</t>
    <rPh sb="0" eb="2">
      <t>ショシキ</t>
    </rPh>
    <phoneticPr fontId="5"/>
  </si>
  <si>
    <t>書式1-093</t>
    <rPh sb="0" eb="2">
      <t>ショシキ</t>
    </rPh>
    <phoneticPr fontId="5"/>
  </si>
  <si>
    <t>書式1-094</t>
    <rPh sb="0" eb="2">
      <t>ショシキ</t>
    </rPh>
    <phoneticPr fontId="5"/>
  </si>
  <si>
    <t>書式1-095</t>
    <rPh sb="0" eb="2">
      <t>ショシキ</t>
    </rPh>
    <phoneticPr fontId="5"/>
  </si>
  <si>
    <t>書式1-096</t>
    <rPh sb="0" eb="2">
      <t>ショシキ</t>
    </rPh>
    <phoneticPr fontId="5"/>
  </si>
  <si>
    <t>書式1-097</t>
    <rPh sb="0" eb="2">
      <t>ショシキ</t>
    </rPh>
    <phoneticPr fontId="5"/>
  </si>
  <si>
    <t>書式1-098</t>
    <rPh sb="0" eb="2">
      <t>ショシキ</t>
    </rPh>
    <phoneticPr fontId="5"/>
  </si>
  <si>
    <t>書式1-099</t>
    <rPh sb="0" eb="2">
      <t>ショシキ</t>
    </rPh>
    <phoneticPr fontId="5"/>
  </si>
  <si>
    <t>書式1-100</t>
    <rPh sb="0" eb="2">
      <t>ショシキ</t>
    </rPh>
    <phoneticPr fontId="5"/>
  </si>
  <si>
    <t>書式2-001</t>
    <rPh sb="0" eb="2">
      <t>ショシキ</t>
    </rPh>
    <phoneticPr fontId="5"/>
  </si>
  <si>
    <t>書式2-002</t>
    <rPh sb="0" eb="2">
      <t>ショシキ</t>
    </rPh>
    <phoneticPr fontId="5"/>
  </si>
  <si>
    <t>書式2-003</t>
    <rPh sb="0" eb="2">
      <t>ショシキ</t>
    </rPh>
    <phoneticPr fontId="5"/>
  </si>
  <si>
    <t>書式2-004</t>
    <rPh sb="0" eb="2">
      <t>ショシキ</t>
    </rPh>
    <phoneticPr fontId="5"/>
  </si>
  <si>
    <t>書式2-005</t>
    <rPh sb="0" eb="2">
      <t>ショシキ</t>
    </rPh>
    <phoneticPr fontId="5"/>
  </si>
  <si>
    <t>書式2-006</t>
    <rPh sb="0" eb="2">
      <t>ショシキ</t>
    </rPh>
    <phoneticPr fontId="5"/>
  </si>
  <si>
    <t>書式2-007</t>
    <rPh sb="0" eb="2">
      <t>ショシキ</t>
    </rPh>
    <phoneticPr fontId="5"/>
  </si>
  <si>
    <t>書式2-008</t>
    <rPh sb="0" eb="2">
      <t>ショシキ</t>
    </rPh>
    <phoneticPr fontId="5"/>
  </si>
  <si>
    <t>書式2-009</t>
    <rPh sb="0" eb="2">
      <t>ショシキ</t>
    </rPh>
    <phoneticPr fontId="5"/>
  </si>
  <si>
    <t>書式2-010</t>
    <rPh sb="0" eb="2">
      <t>ショシキ</t>
    </rPh>
    <phoneticPr fontId="5"/>
  </si>
  <si>
    <t>書式2-011</t>
    <rPh sb="0" eb="2">
      <t>ショシキ</t>
    </rPh>
    <phoneticPr fontId="5"/>
  </si>
  <si>
    <t>書式2-012</t>
    <rPh sb="0" eb="2">
      <t>ショシキ</t>
    </rPh>
    <phoneticPr fontId="5"/>
  </si>
  <si>
    <t>書式2-013</t>
    <rPh sb="0" eb="2">
      <t>ショシキ</t>
    </rPh>
    <phoneticPr fontId="5"/>
  </si>
  <si>
    <t>書式2-014</t>
    <rPh sb="0" eb="2">
      <t>ショシキ</t>
    </rPh>
    <phoneticPr fontId="5"/>
  </si>
  <si>
    <t>書式2-015</t>
    <rPh sb="0" eb="2">
      <t>ショシキ</t>
    </rPh>
    <phoneticPr fontId="5"/>
  </si>
  <si>
    <t>書式2-016</t>
    <rPh sb="0" eb="2">
      <t>ショシキ</t>
    </rPh>
    <phoneticPr fontId="5"/>
  </si>
  <si>
    <t>書式2-017</t>
    <rPh sb="0" eb="2">
      <t>ショシキ</t>
    </rPh>
    <phoneticPr fontId="5"/>
  </si>
  <si>
    <t>書式2-018</t>
    <rPh sb="0" eb="2">
      <t>ショシキ</t>
    </rPh>
    <phoneticPr fontId="5"/>
  </si>
  <si>
    <t>書式2-019</t>
    <rPh sb="0" eb="2">
      <t>ショシキ</t>
    </rPh>
    <phoneticPr fontId="5"/>
  </si>
  <si>
    <t>書式2-020</t>
    <rPh sb="0" eb="2">
      <t>ショシキ</t>
    </rPh>
    <phoneticPr fontId="5"/>
  </si>
  <si>
    <t>書式2-021</t>
    <rPh sb="0" eb="2">
      <t>ショシキ</t>
    </rPh>
    <phoneticPr fontId="5"/>
  </si>
  <si>
    <t>書式2-022</t>
    <rPh sb="0" eb="2">
      <t>ショシキ</t>
    </rPh>
    <phoneticPr fontId="5"/>
  </si>
  <si>
    <t>書式2-023</t>
    <rPh sb="0" eb="2">
      <t>ショシキ</t>
    </rPh>
    <phoneticPr fontId="5"/>
  </si>
  <si>
    <t>書式2-024</t>
    <rPh sb="0" eb="2">
      <t>ショシキ</t>
    </rPh>
    <phoneticPr fontId="5"/>
  </si>
  <si>
    <t>書式2-025</t>
    <rPh sb="0" eb="2">
      <t>ショシキ</t>
    </rPh>
    <phoneticPr fontId="5"/>
  </si>
  <si>
    <t>書式2-026</t>
    <rPh sb="0" eb="2">
      <t>ショシキ</t>
    </rPh>
    <phoneticPr fontId="5"/>
  </si>
  <si>
    <t>書式2-027</t>
    <rPh sb="0" eb="2">
      <t>ショシキ</t>
    </rPh>
    <phoneticPr fontId="5"/>
  </si>
  <si>
    <t>書式2-028</t>
    <rPh sb="0" eb="2">
      <t>ショシキ</t>
    </rPh>
    <phoneticPr fontId="5"/>
  </si>
  <si>
    <t>書式2-029</t>
    <rPh sb="0" eb="2">
      <t>ショシキ</t>
    </rPh>
    <phoneticPr fontId="5"/>
  </si>
  <si>
    <t>書式2-030</t>
    <rPh sb="0" eb="2">
      <t>ショシキ</t>
    </rPh>
    <phoneticPr fontId="5"/>
  </si>
  <si>
    <t>書式2-031</t>
    <rPh sb="0" eb="2">
      <t>ショシキ</t>
    </rPh>
    <phoneticPr fontId="5"/>
  </si>
  <si>
    <t>書式2-032</t>
    <rPh sb="0" eb="2">
      <t>ショシキ</t>
    </rPh>
    <phoneticPr fontId="5"/>
  </si>
  <si>
    <t>書式2-033</t>
    <rPh sb="0" eb="2">
      <t>ショシキ</t>
    </rPh>
    <phoneticPr fontId="5"/>
  </si>
  <si>
    <t>書式2-034</t>
    <rPh sb="0" eb="2">
      <t>ショシキ</t>
    </rPh>
    <phoneticPr fontId="5"/>
  </si>
  <si>
    <t>書式2-035</t>
    <rPh sb="0" eb="2">
      <t>ショシキ</t>
    </rPh>
    <phoneticPr fontId="5"/>
  </si>
  <si>
    <t>書式2-036</t>
    <rPh sb="0" eb="2">
      <t>ショシキ</t>
    </rPh>
    <phoneticPr fontId="5"/>
  </si>
  <si>
    <t>書式2-037</t>
    <rPh sb="0" eb="2">
      <t>ショシキ</t>
    </rPh>
    <phoneticPr fontId="5"/>
  </si>
  <si>
    <t>書式2-038</t>
    <rPh sb="0" eb="2">
      <t>ショシキ</t>
    </rPh>
    <phoneticPr fontId="5"/>
  </si>
  <si>
    <t>書式2-039</t>
    <rPh sb="0" eb="2">
      <t>ショシキ</t>
    </rPh>
    <phoneticPr fontId="5"/>
  </si>
  <si>
    <t>書式2-040</t>
    <rPh sb="0" eb="2">
      <t>ショシキ</t>
    </rPh>
    <phoneticPr fontId="5"/>
  </si>
  <si>
    <t>書式2-041</t>
    <rPh sb="0" eb="2">
      <t>ショシキ</t>
    </rPh>
    <phoneticPr fontId="5"/>
  </si>
  <si>
    <t>書式2-042</t>
    <rPh sb="0" eb="2">
      <t>ショシキ</t>
    </rPh>
    <phoneticPr fontId="5"/>
  </si>
  <si>
    <t>書式2-043</t>
    <rPh sb="0" eb="2">
      <t>ショシキ</t>
    </rPh>
    <phoneticPr fontId="5"/>
  </si>
  <si>
    <t>書式2-044</t>
    <rPh sb="0" eb="2">
      <t>ショシキ</t>
    </rPh>
    <phoneticPr fontId="5"/>
  </si>
  <si>
    <t>書式2-045</t>
    <rPh sb="0" eb="2">
      <t>ショシキ</t>
    </rPh>
    <phoneticPr fontId="5"/>
  </si>
  <si>
    <t>書式2-046</t>
    <rPh sb="0" eb="2">
      <t>ショシキ</t>
    </rPh>
    <phoneticPr fontId="5"/>
  </si>
  <si>
    <t>書式2-047</t>
    <rPh sb="0" eb="2">
      <t>ショシキ</t>
    </rPh>
    <phoneticPr fontId="5"/>
  </si>
  <si>
    <t>書式2-048</t>
    <rPh sb="0" eb="2">
      <t>ショシキ</t>
    </rPh>
    <phoneticPr fontId="5"/>
  </si>
  <si>
    <t>書式2-049</t>
    <rPh sb="0" eb="2">
      <t>ショシキ</t>
    </rPh>
    <phoneticPr fontId="5"/>
  </si>
  <si>
    <t>書式2-050</t>
    <rPh sb="0" eb="2">
      <t>ショシキ</t>
    </rPh>
    <phoneticPr fontId="5"/>
  </si>
  <si>
    <t>書式2-051</t>
    <rPh sb="0" eb="2">
      <t>ショシキ</t>
    </rPh>
    <phoneticPr fontId="5"/>
  </si>
  <si>
    <t>書式2-052</t>
    <rPh sb="0" eb="2">
      <t>ショシキ</t>
    </rPh>
    <phoneticPr fontId="5"/>
  </si>
  <si>
    <t>書式2-053</t>
    <rPh sb="0" eb="2">
      <t>ショシキ</t>
    </rPh>
    <phoneticPr fontId="5"/>
  </si>
  <si>
    <t>書式2-054</t>
    <rPh sb="0" eb="2">
      <t>ショシキ</t>
    </rPh>
    <phoneticPr fontId="5"/>
  </si>
  <si>
    <t>書式2-055</t>
    <rPh sb="0" eb="2">
      <t>ショシキ</t>
    </rPh>
    <phoneticPr fontId="5"/>
  </si>
  <si>
    <t>書式2-056</t>
    <rPh sb="0" eb="2">
      <t>ショシキ</t>
    </rPh>
    <phoneticPr fontId="5"/>
  </si>
  <si>
    <t>書式2-057</t>
    <rPh sb="0" eb="2">
      <t>ショシキ</t>
    </rPh>
    <phoneticPr fontId="5"/>
  </si>
  <si>
    <t>書式2-058</t>
    <rPh sb="0" eb="2">
      <t>ショシキ</t>
    </rPh>
    <phoneticPr fontId="5"/>
  </si>
  <si>
    <t>書式2-059</t>
    <rPh sb="0" eb="2">
      <t>ショシキ</t>
    </rPh>
    <phoneticPr fontId="5"/>
  </si>
  <si>
    <t>書式2-060</t>
    <rPh sb="0" eb="2">
      <t>ショシキ</t>
    </rPh>
    <phoneticPr fontId="5"/>
  </si>
  <si>
    <t>書式2-061</t>
    <rPh sb="0" eb="2">
      <t>ショシキ</t>
    </rPh>
    <phoneticPr fontId="5"/>
  </si>
  <si>
    <t>書式2-062</t>
    <rPh sb="0" eb="2">
      <t>ショシキ</t>
    </rPh>
    <phoneticPr fontId="5"/>
  </si>
  <si>
    <t>書式2-063</t>
    <rPh sb="0" eb="2">
      <t>ショシキ</t>
    </rPh>
    <phoneticPr fontId="5"/>
  </si>
  <si>
    <t>書式2-064</t>
    <rPh sb="0" eb="2">
      <t>ショシキ</t>
    </rPh>
    <phoneticPr fontId="5"/>
  </si>
  <si>
    <t>書式2-065</t>
    <rPh sb="0" eb="2">
      <t>ショシキ</t>
    </rPh>
    <phoneticPr fontId="5"/>
  </si>
  <si>
    <t>書式2-066</t>
    <rPh sb="0" eb="2">
      <t>ショシキ</t>
    </rPh>
    <phoneticPr fontId="5"/>
  </si>
  <si>
    <t>書式2-067</t>
    <rPh sb="0" eb="2">
      <t>ショシキ</t>
    </rPh>
    <phoneticPr fontId="5"/>
  </si>
  <si>
    <t>書式2-068</t>
    <rPh sb="0" eb="2">
      <t>ショシキ</t>
    </rPh>
    <phoneticPr fontId="5"/>
  </si>
  <si>
    <t>書式2-069</t>
    <rPh sb="0" eb="2">
      <t>ショシキ</t>
    </rPh>
    <phoneticPr fontId="5"/>
  </si>
  <si>
    <t>書式2-070</t>
    <rPh sb="0" eb="2">
      <t>ショシキ</t>
    </rPh>
    <phoneticPr fontId="5"/>
  </si>
  <si>
    <t>書式2-071</t>
    <rPh sb="0" eb="2">
      <t>ショシキ</t>
    </rPh>
    <phoneticPr fontId="5"/>
  </si>
  <si>
    <t>書式2-072</t>
    <rPh sb="0" eb="2">
      <t>ショシキ</t>
    </rPh>
    <phoneticPr fontId="5"/>
  </si>
  <si>
    <t>書式2-073</t>
    <rPh sb="0" eb="2">
      <t>ショシキ</t>
    </rPh>
    <phoneticPr fontId="5"/>
  </si>
  <si>
    <t>書式2-074</t>
    <rPh sb="0" eb="2">
      <t>ショシキ</t>
    </rPh>
    <phoneticPr fontId="5"/>
  </si>
  <si>
    <t>書式2-075</t>
    <rPh sb="0" eb="2">
      <t>ショシキ</t>
    </rPh>
    <phoneticPr fontId="5"/>
  </si>
  <si>
    <t>書式2-076</t>
    <rPh sb="0" eb="2">
      <t>ショシキ</t>
    </rPh>
    <phoneticPr fontId="5"/>
  </si>
  <si>
    <t>書式2-077</t>
    <rPh sb="0" eb="2">
      <t>ショシキ</t>
    </rPh>
    <phoneticPr fontId="5"/>
  </si>
  <si>
    <t>書式2-078</t>
    <rPh sb="0" eb="2">
      <t>ショシキ</t>
    </rPh>
    <phoneticPr fontId="5"/>
  </si>
  <si>
    <t>書式2-079</t>
    <rPh sb="0" eb="2">
      <t>ショシキ</t>
    </rPh>
    <phoneticPr fontId="5"/>
  </si>
  <si>
    <t>書式2-080</t>
    <rPh sb="0" eb="2">
      <t>ショシキ</t>
    </rPh>
    <phoneticPr fontId="5"/>
  </si>
  <si>
    <t>書式2-081</t>
    <rPh sb="0" eb="2">
      <t>ショシキ</t>
    </rPh>
    <phoneticPr fontId="5"/>
  </si>
  <si>
    <t>書式2-082</t>
    <rPh sb="0" eb="2">
      <t>ショシキ</t>
    </rPh>
    <phoneticPr fontId="5"/>
  </si>
  <si>
    <t>書式2-083</t>
    <rPh sb="0" eb="2">
      <t>ショシキ</t>
    </rPh>
    <phoneticPr fontId="5"/>
  </si>
  <si>
    <t>書式2-084</t>
    <rPh sb="0" eb="2">
      <t>ショシキ</t>
    </rPh>
    <phoneticPr fontId="5"/>
  </si>
  <si>
    <t>書式2-085</t>
    <rPh sb="0" eb="2">
      <t>ショシキ</t>
    </rPh>
    <phoneticPr fontId="5"/>
  </si>
  <si>
    <t>書式2-086</t>
    <rPh sb="0" eb="2">
      <t>ショシキ</t>
    </rPh>
    <phoneticPr fontId="5"/>
  </si>
  <si>
    <t>書式2-087</t>
    <rPh sb="0" eb="2">
      <t>ショシキ</t>
    </rPh>
    <phoneticPr fontId="5"/>
  </si>
  <si>
    <t>書式2-088</t>
    <rPh sb="0" eb="2">
      <t>ショシキ</t>
    </rPh>
    <phoneticPr fontId="5"/>
  </si>
  <si>
    <t>書式2-089</t>
    <rPh sb="0" eb="2">
      <t>ショシキ</t>
    </rPh>
    <phoneticPr fontId="5"/>
  </si>
  <si>
    <t>書式2-090</t>
    <rPh sb="0" eb="2">
      <t>ショシキ</t>
    </rPh>
    <phoneticPr fontId="5"/>
  </si>
  <si>
    <t>書式2-091</t>
    <rPh sb="0" eb="2">
      <t>ショシキ</t>
    </rPh>
    <phoneticPr fontId="5"/>
  </si>
  <si>
    <t>書式2-092</t>
    <rPh sb="0" eb="2">
      <t>ショシキ</t>
    </rPh>
    <phoneticPr fontId="5"/>
  </si>
  <si>
    <t>書式2-093</t>
    <rPh sb="0" eb="2">
      <t>ショシキ</t>
    </rPh>
    <phoneticPr fontId="5"/>
  </si>
  <si>
    <t>書式2-094</t>
    <rPh sb="0" eb="2">
      <t>ショシキ</t>
    </rPh>
    <phoneticPr fontId="5"/>
  </si>
  <si>
    <t>書式2-095</t>
    <rPh sb="0" eb="2">
      <t>ショシキ</t>
    </rPh>
    <phoneticPr fontId="5"/>
  </si>
  <si>
    <t>書式2-096</t>
    <rPh sb="0" eb="2">
      <t>ショシキ</t>
    </rPh>
    <phoneticPr fontId="5"/>
  </si>
  <si>
    <t>書式2-097</t>
    <rPh sb="0" eb="2">
      <t>ショシキ</t>
    </rPh>
    <phoneticPr fontId="5"/>
  </si>
  <si>
    <t>書式2-098</t>
    <rPh sb="0" eb="2">
      <t>ショシキ</t>
    </rPh>
    <phoneticPr fontId="5"/>
  </si>
  <si>
    <t>書式2-099</t>
    <rPh sb="0" eb="2">
      <t>ショシキ</t>
    </rPh>
    <phoneticPr fontId="5"/>
  </si>
  <si>
    <t>書式2-100</t>
    <rPh sb="0" eb="2">
      <t>ショシキ</t>
    </rPh>
    <phoneticPr fontId="5"/>
  </si>
  <si>
    <t>都道府県</t>
    <rPh sb="0" eb="4">
      <t>トドウフケン</t>
    </rPh>
    <phoneticPr fontId="5"/>
  </si>
  <si>
    <t>窓口名</t>
    <rPh sb="0" eb="2">
      <t>マドグチ</t>
    </rPh>
    <rPh sb="2" eb="3">
      <t>メイ</t>
    </rPh>
    <phoneticPr fontId="5"/>
  </si>
  <si>
    <t>メールアドレス</t>
    <phoneticPr fontId="5"/>
  </si>
  <si>
    <t>北海道</t>
  </si>
  <si>
    <t>LIXIL木造サッシドア性能証明書発行受付北海道</t>
  </si>
  <si>
    <t>shouenesassi_hokaido@lixil.com</t>
  </si>
  <si>
    <t>青森県</t>
  </si>
  <si>
    <t>窓リノベ証明書受付窓口 東北</t>
  </si>
  <si>
    <t>madorinobe_tohoku@lixil.com</t>
  </si>
  <si>
    <t>岩手県</t>
  </si>
  <si>
    <t>宮城県</t>
  </si>
  <si>
    <t>秋田県</t>
  </si>
  <si>
    <t>山形県</t>
  </si>
  <si>
    <t>福島県</t>
  </si>
  <si>
    <t>茨城県</t>
  </si>
  <si>
    <t>LIXIL木造サッシドア性能証明書発行受付東日本</t>
  </si>
  <si>
    <t>shouenesassi_kantou@lixil.com</t>
  </si>
  <si>
    <t>栃木県</t>
  </si>
  <si>
    <t>群馬県</t>
  </si>
  <si>
    <t>埼玉県</t>
  </si>
  <si>
    <t>千葉県</t>
  </si>
  <si>
    <t>東京都</t>
  </si>
  <si>
    <t>神奈川県</t>
  </si>
  <si>
    <t>新潟県</t>
  </si>
  <si>
    <t>富山県</t>
  </si>
  <si>
    <t>窓リノベ性能証明書発行受付 北陸</t>
  </si>
  <si>
    <t>renov_hokuriku@lixil.com</t>
  </si>
  <si>
    <t>石川県</t>
  </si>
  <si>
    <t>福井県</t>
  </si>
  <si>
    <t>山梨県</t>
  </si>
  <si>
    <t>長野県</t>
  </si>
  <si>
    <t>岐阜県</t>
  </si>
  <si>
    <t>住宅ポイント(中部高岳窓口)</t>
  </si>
  <si>
    <t>point_takaoka@lixil.com</t>
  </si>
  <si>
    <t>静岡県</t>
  </si>
  <si>
    <t>愛知県</t>
  </si>
  <si>
    <t>三重県</t>
  </si>
  <si>
    <t>滋賀県</t>
  </si>
  <si>
    <t>LIXIL木造サッシドア性能証明書発行受付関西</t>
  </si>
  <si>
    <t>shouenesassi_kansai@lixil.com</t>
  </si>
  <si>
    <t>京都府</t>
  </si>
  <si>
    <t>大阪府</t>
  </si>
  <si>
    <t>兵庫県</t>
  </si>
  <si>
    <t>奈良県</t>
  </si>
  <si>
    <t>和歌山県</t>
  </si>
  <si>
    <t>鳥取県</t>
  </si>
  <si>
    <t>こどもみらい証明書受付窓口 中国</t>
  </si>
  <si>
    <t>kodomo_tyugoku@lixil.com</t>
  </si>
  <si>
    <t>島根県</t>
  </si>
  <si>
    <t>岡山県</t>
  </si>
  <si>
    <t>広島県</t>
  </si>
  <si>
    <t>山口県</t>
  </si>
  <si>
    <t>徳島県</t>
  </si>
  <si>
    <t>こどもみらい証明書受付窓口 四国</t>
  </si>
  <si>
    <t>kodomo_sikoku@lixil.com</t>
  </si>
  <si>
    <t>香川県</t>
  </si>
  <si>
    <t>愛媛県</t>
  </si>
  <si>
    <t>高知県</t>
  </si>
  <si>
    <t>福岡県</t>
  </si>
  <si>
    <t>LIXIL木造サッシドア性能証明書発行受付九州</t>
  </si>
  <si>
    <t>shouenesassi_kyuushu@lixil.com</t>
  </si>
  <si>
    <t>佐賀県</t>
  </si>
  <si>
    <t>長崎県</t>
  </si>
  <si>
    <t>熊本県</t>
  </si>
  <si>
    <t>大分県</t>
  </si>
  <si>
    <t>宮崎県</t>
  </si>
  <si>
    <t>鹿児島県</t>
  </si>
  <si>
    <t>沖縄県</t>
  </si>
  <si>
    <t>東日本・関東甲信越販売部</t>
    <phoneticPr fontId="14"/>
  </si>
  <si>
    <t>東日本・関東甲信越販売部</t>
    <phoneticPr fontId="5"/>
  </si>
  <si>
    <t>shouenesassi_ehanbai@lixil.com</t>
    <phoneticPr fontId="5"/>
  </si>
  <si>
    <t>入力不要</t>
    <rPh sb="0" eb="2">
      <t>ニュウリョク</t>
    </rPh>
    <rPh sb="2" eb="4">
      <t>フヨウ</t>
    </rPh>
    <phoneticPr fontId="14"/>
  </si>
  <si>
    <t>lhtsdtokukikaku@lixil.com</t>
  </si>
  <si>
    <t>eco-tokujyu@lixil.com</t>
    <phoneticPr fontId="5"/>
  </si>
  <si>
    <t>開閉形式記号一覧</t>
    <rPh sb="0" eb="2">
      <t>カイヘイ</t>
    </rPh>
    <rPh sb="2" eb="4">
      <t>ケイシキ</t>
    </rPh>
    <rPh sb="4" eb="6">
      <t>キゴウ</t>
    </rPh>
    <rPh sb="6" eb="8">
      <t>イチラン</t>
    </rPh>
    <phoneticPr fontId="24"/>
  </si>
  <si>
    <t>外窓・内窓</t>
    <rPh sb="0" eb="1">
      <t>ソト</t>
    </rPh>
    <rPh sb="1" eb="2">
      <t>マド</t>
    </rPh>
    <rPh sb="3" eb="4">
      <t>ウチ</t>
    </rPh>
    <rPh sb="4" eb="5">
      <t>マド</t>
    </rPh>
    <phoneticPr fontId="24"/>
  </si>
  <si>
    <t>（株）ＬＩＸＩＬ</t>
    <rPh sb="0" eb="3">
      <t>カブ</t>
    </rPh>
    <phoneticPr fontId="15"/>
  </si>
  <si>
    <t>開閉形式</t>
    <phoneticPr fontId="24"/>
  </si>
  <si>
    <t>開閉形式記号</t>
    <rPh sb="4" eb="6">
      <t>キゴウ</t>
    </rPh>
    <phoneticPr fontId="24"/>
  </si>
  <si>
    <t>対象商品例</t>
    <rPh sb="0" eb="2">
      <t>タイショウ</t>
    </rPh>
    <rPh sb="2" eb="4">
      <t>ショウヒン</t>
    </rPh>
    <rPh sb="4" eb="5">
      <t>レイ</t>
    </rPh>
    <phoneticPr fontId="15"/>
  </si>
  <si>
    <t>引違い</t>
  </si>
  <si>
    <t>H</t>
    <phoneticPr fontId="24"/>
  </si>
  <si>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24"/>
  </si>
  <si>
    <t>開き</t>
  </si>
  <si>
    <t>T</t>
    <phoneticPr fontId="24"/>
  </si>
  <si>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24"/>
  </si>
  <si>
    <t>ＦＩＸ</t>
  </si>
  <si>
    <t>F</t>
    <phoneticPr fontId="24"/>
  </si>
  <si>
    <t>ＦＩＸ窓</t>
    <phoneticPr fontId="24"/>
  </si>
  <si>
    <t>上げ下げ</t>
  </si>
  <si>
    <t>U</t>
    <phoneticPr fontId="24"/>
  </si>
  <si>
    <t>上げ下げ窓</t>
    <phoneticPr fontId="24"/>
  </si>
  <si>
    <t>プロジェクト</t>
  </si>
  <si>
    <t>P</t>
    <phoneticPr fontId="24"/>
  </si>
  <si>
    <t>横すべり出し窓、突き出し窓、外倒し窓、内倒し窓</t>
    <rPh sb="6" eb="7">
      <t>マド</t>
    </rPh>
    <rPh sb="12" eb="13">
      <t>マド</t>
    </rPh>
    <rPh sb="15" eb="16">
      <t>タオ</t>
    </rPh>
    <rPh sb="17" eb="18">
      <t>マド</t>
    </rPh>
    <rPh sb="22" eb="23">
      <t>マド</t>
    </rPh>
    <phoneticPr fontId="24"/>
  </si>
  <si>
    <t>ルーバー</t>
  </si>
  <si>
    <t>R</t>
    <phoneticPr fontId="24"/>
  </si>
  <si>
    <t>オーニング窓</t>
    <phoneticPr fontId="24"/>
  </si>
  <si>
    <t>多機能</t>
  </si>
  <si>
    <t>S</t>
    <phoneticPr fontId="24"/>
  </si>
  <si>
    <t>開閉方式が複合（ドレ－キップ等）</t>
    <phoneticPr fontId="24"/>
  </si>
  <si>
    <t>折り</t>
  </si>
  <si>
    <t>W</t>
    <phoneticPr fontId="24"/>
  </si>
  <si>
    <t>折りたたみ戸</t>
    <phoneticPr fontId="24"/>
  </si>
  <si>
    <t>回転</t>
  </si>
  <si>
    <t>K</t>
    <phoneticPr fontId="24"/>
  </si>
  <si>
    <t>横軸回転窓、縦軸回転窓</t>
    <rPh sb="4" eb="5">
      <t>マド</t>
    </rPh>
    <rPh sb="10" eb="11">
      <t>マド</t>
    </rPh>
    <phoneticPr fontId="24"/>
  </si>
  <si>
    <t>その他</t>
  </si>
  <si>
    <t>X</t>
    <phoneticPr fontId="24"/>
  </si>
  <si>
    <t>出窓、天窓 等</t>
    <rPh sb="6" eb="7">
      <t>ナド</t>
    </rPh>
    <phoneticPr fontId="24"/>
  </si>
  <si>
    <t>ドア・引戸</t>
    <rPh sb="3" eb="5">
      <t>ヒキド</t>
    </rPh>
    <phoneticPr fontId="24"/>
  </si>
  <si>
    <t>ドア・開き戸</t>
    <rPh sb="3" eb="4">
      <t>ヒラ</t>
    </rPh>
    <rPh sb="5" eb="6">
      <t>ド</t>
    </rPh>
    <phoneticPr fontId="24"/>
  </si>
  <si>
    <t>D</t>
    <phoneticPr fontId="24"/>
  </si>
  <si>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24"/>
  </si>
  <si>
    <t>引戸</t>
    <rPh sb="0" eb="2">
      <t>ヒキド</t>
    </rPh>
    <phoneticPr fontId="24"/>
  </si>
  <si>
    <t>E</t>
    <phoneticPr fontId="24"/>
  </si>
  <si>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24"/>
  </si>
  <si>
    <t>LIXILビル営業所コード一覧</t>
    <rPh sb="7" eb="10">
      <t>エイギョウショ</t>
    </rPh>
    <rPh sb="13" eb="15">
      <t>イチラン</t>
    </rPh>
    <phoneticPr fontId="24"/>
  </si>
  <si>
    <t>営業所コード</t>
    <rPh sb="0" eb="3">
      <t>エイギョウショ</t>
    </rPh>
    <phoneticPr fontId="5"/>
  </si>
  <si>
    <t>営業所</t>
    <phoneticPr fontId="5"/>
  </si>
  <si>
    <t>営業課</t>
    <rPh sb="0" eb="3">
      <t>エイギョウカ</t>
    </rPh>
    <phoneticPr fontId="5"/>
  </si>
  <si>
    <t>JB14</t>
  </si>
  <si>
    <t>ビル札幌営業所</t>
  </si>
  <si>
    <t>ビル札幌営業課</t>
  </si>
  <si>
    <t>TFH4</t>
  </si>
  <si>
    <t>ビル北東北営業所</t>
  </si>
  <si>
    <t>JD38</t>
  </si>
  <si>
    <t>ビル岩手営業課</t>
  </si>
  <si>
    <t>LVC4</t>
  </si>
  <si>
    <t>ビル青森営業課</t>
  </si>
  <si>
    <t>WDL0</t>
  </si>
  <si>
    <t>ビル南東北営業所</t>
  </si>
  <si>
    <t>JGQ5</t>
  </si>
  <si>
    <t>ビル宮城山形営業課</t>
  </si>
  <si>
    <t>JD46</t>
  </si>
  <si>
    <t>ビル福島営業課</t>
  </si>
  <si>
    <t>JGF9</t>
  </si>
  <si>
    <t>ビル東北改装営業所</t>
  </si>
  <si>
    <t>BA71</t>
  </si>
  <si>
    <t>ビル北関東営業所</t>
  </si>
  <si>
    <t>JD96</t>
  </si>
  <si>
    <t>ビル北関東営業所</t>
    <phoneticPr fontId="5"/>
  </si>
  <si>
    <t>ビル栃木営業課</t>
  </si>
  <si>
    <t>JD88</t>
  </si>
  <si>
    <t>ビル茨城営業課</t>
  </si>
  <si>
    <t>JE11</t>
  </si>
  <si>
    <t>ビル群馬営業課</t>
  </si>
  <si>
    <t>TSS3</t>
  </si>
  <si>
    <t>ビル甲信越営業所</t>
  </si>
  <si>
    <t>JE45</t>
  </si>
  <si>
    <t>ビル長野営業課</t>
  </si>
  <si>
    <t>JE37</t>
  </si>
  <si>
    <t>ビル新潟営業課</t>
  </si>
  <si>
    <t>JE61</t>
  </si>
  <si>
    <t>ビル山梨営業課</t>
  </si>
  <si>
    <t>JPZ5</t>
  </si>
  <si>
    <t>ビル埼玉営業所</t>
  </si>
  <si>
    <t>ビル埼玉営業課</t>
  </si>
  <si>
    <t>MQA2</t>
  </si>
  <si>
    <t>ビル千葉営業所</t>
  </si>
  <si>
    <t>ビル千葉営業課</t>
    <phoneticPr fontId="5"/>
  </si>
  <si>
    <t>AY31</t>
  </si>
  <si>
    <t>ビル東京第一営業所</t>
  </si>
  <si>
    <t>UNE9</t>
  </si>
  <si>
    <t>ビル東京1課</t>
  </si>
  <si>
    <t>AZW3</t>
  </si>
  <si>
    <t>ビル東京第二営業所</t>
  </si>
  <si>
    <t>JRE9</t>
  </si>
  <si>
    <t>ビル東京2課</t>
  </si>
  <si>
    <t>AM39</t>
  </si>
  <si>
    <t>ビル神奈川営業所</t>
  </si>
  <si>
    <t>WCQ1</t>
  </si>
  <si>
    <t>ビル神奈川課</t>
  </si>
  <si>
    <t>AXY0</t>
  </si>
  <si>
    <t>フロント関東営業所</t>
  </si>
  <si>
    <t>DG21</t>
  </si>
  <si>
    <t>営業1課</t>
  </si>
  <si>
    <t>DQ04</t>
  </si>
  <si>
    <t>営業2課</t>
  </si>
  <si>
    <t>JDW4</t>
  </si>
  <si>
    <t>ビル営業２グループ</t>
  </si>
  <si>
    <t>JC47</t>
  </si>
  <si>
    <t>ビル営業１グループ</t>
  </si>
  <si>
    <t>EQ78</t>
  </si>
  <si>
    <t>ビル営業３グループ</t>
  </si>
  <si>
    <t>AZW9</t>
  </si>
  <si>
    <t>ビル中部営業所</t>
  </si>
  <si>
    <t>JG51</t>
  </si>
  <si>
    <t>ビル三重営業課</t>
  </si>
  <si>
    <t>JF86</t>
  </si>
  <si>
    <t>ビル静岡営業課</t>
  </si>
  <si>
    <t>DL67</t>
  </si>
  <si>
    <t>ビル名古屋営業課</t>
  </si>
  <si>
    <t>JF60</t>
  </si>
  <si>
    <t>ビル営業グループ</t>
  </si>
  <si>
    <t>DX56</t>
  </si>
  <si>
    <t>ビル京阪神営業所</t>
  </si>
  <si>
    <t>TAE5</t>
  </si>
  <si>
    <t>ビル京阪神営業課</t>
  </si>
  <si>
    <t>ZFX8</t>
  </si>
  <si>
    <t>JG85</t>
  </si>
  <si>
    <t>ビル営業課</t>
  </si>
  <si>
    <t>DX22</t>
  </si>
  <si>
    <t>ビル南関西営業所</t>
  </si>
  <si>
    <t>UJ95</t>
  </si>
  <si>
    <t>ビル南関西営業課</t>
  </si>
  <si>
    <t>JY27</t>
  </si>
  <si>
    <t>ビル西中国営業所</t>
  </si>
  <si>
    <t>JC21</t>
  </si>
  <si>
    <t>ビル山陽営業課</t>
  </si>
  <si>
    <t>JK22</t>
  </si>
  <si>
    <t>ビル山陰営業課</t>
  </si>
  <si>
    <t>BHF8</t>
  </si>
  <si>
    <t>ビル四国-岡山営業所</t>
  </si>
  <si>
    <t>UM84</t>
  </si>
  <si>
    <t>ビル岡山営業課</t>
  </si>
  <si>
    <t>JC13</t>
  </si>
  <si>
    <t>ビル四国営業課</t>
  </si>
  <si>
    <t>TCD5</t>
  </si>
  <si>
    <t>ビル福岡営業所</t>
  </si>
  <si>
    <t>JC39</t>
  </si>
  <si>
    <t>ビル福岡営業課</t>
  </si>
  <si>
    <t>WCY3</t>
  </si>
  <si>
    <t>ビル九州営業課</t>
  </si>
  <si>
    <t>THQ2</t>
  </si>
  <si>
    <t>店装営業課</t>
  </si>
  <si>
    <t>JGX9</t>
  </si>
  <si>
    <t>ビル九州改装営業所</t>
  </si>
  <si>
    <t>WGJ1</t>
  </si>
  <si>
    <t>ビル中九州・南九州営業所</t>
  </si>
  <si>
    <t>JK56</t>
  </si>
  <si>
    <t>ビル熊本営業課</t>
  </si>
  <si>
    <t>JK64</t>
  </si>
  <si>
    <t>ビル宮崎営業課</t>
  </si>
  <si>
    <t>JK72</t>
  </si>
  <si>
    <t>ビル鹿児島営業課</t>
  </si>
  <si>
    <t>CS03</t>
  </si>
  <si>
    <t>ビル沖縄営業1課</t>
  </si>
  <si>
    <t>CR97</t>
  </si>
  <si>
    <t>ビル沖縄営業2課</t>
  </si>
  <si>
    <t>JFR4</t>
  </si>
  <si>
    <t>営業1グループ</t>
  </si>
  <si>
    <t>JLT1</t>
  </si>
  <si>
    <t>営業2グループ</t>
  </si>
  <si>
    <t>JFV4</t>
  </si>
  <si>
    <t>営業3グループ</t>
  </si>
  <si>
    <t>JG93</t>
  </si>
  <si>
    <t>ファサード関西営業グループ</t>
  </si>
  <si>
    <t>制度区分</t>
  </si>
  <si>
    <t>製品区分</t>
  </si>
  <si>
    <t>グレード</t>
  </si>
  <si>
    <t>サイズ記号</t>
  </si>
  <si>
    <t>サイズ</t>
    <phoneticPr fontId="5"/>
  </si>
  <si>
    <t>戸建住宅・低層集合住宅</t>
    <phoneticPr fontId="5"/>
  </si>
  <si>
    <t>中高層集合住宅</t>
    <phoneticPr fontId="5"/>
  </si>
  <si>
    <t>窓リノベ23</t>
  </si>
  <si>
    <t>ガラス</t>
  </si>
  <si>
    <t>SS</t>
  </si>
  <si>
    <t>内窓</t>
  </si>
  <si>
    <t>外窓</t>
  </si>
  <si>
    <t>こどもエコ</t>
  </si>
  <si>
    <t>ZEHレベル</t>
  </si>
  <si>
    <t>省エネ基準レベル</t>
  </si>
  <si>
    <t>ドア</t>
  </si>
  <si>
    <t>防犯</t>
  </si>
  <si>
    <t>防音</t>
  </si>
  <si>
    <t>防災</t>
  </si>
  <si>
    <t>子育てエコ</t>
  </si>
  <si>
    <t>窓リノベ24</t>
  </si>
  <si>
    <t>外窓カバー</t>
    <phoneticPr fontId="5"/>
  </si>
  <si>
    <t>外窓はつり</t>
  </si>
  <si>
    <t>ドアカバー</t>
    <phoneticPr fontId="5"/>
  </si>
  <si>
    <t>ドアはつり</t>
    <phoneticPr fontId="5"/>
  </si>
  <si>
    <t>性能区分コード</t>
  </si>
  <si>
    <t>建て方</t>
  </si>
  <si>
    <t>地域区分</t>
  </si>
  <si>
    <t>住宅エコリフォーム</t>
    <rPh sb="0" eb="2">
      <t>ジュウタク</t>
    </rPh>
    <phoneticPr fontId="5"/>
  </si>
  <si>
    <t>P</t>
    <phoneticPr fontId="5"/>
  </si>
  <si>
    <t>戸建住宅</t>
  </si>
  <si>
    <t>1～2地域</t>
  </si>
  <si>
    <t>3地域</t>
  </si>
  <si>
    <t>4地域</t>
  </si>
  <si>
    <t>5～7地域</t>
  </si>
  <si>
    <t>共同住宅</t>
  </si>
  <si>
    <t>―</t>
  </si>
  <si>
    <t>Y</t>
  </si>
  <si>
    <t>8地域</t>
  </si>
  <si>
    <t>Z</t>
  </si>
  <si>
    <t>性能区分&amp;製品名</t>
    <rPh sb="0" eb="4">
      <t>セイノウクブン</t>
    </rPh>
    <rPh sb="5" eb="7">
      <t>セイヒン</t>
    </rPh>
    <rPh sb="7" eb="8">
      <t>メイ</t>
    </rPh>
    <phoneticPr fontId="15"/>
  </si>
  <si>
    <t>性能区分&amp;製品名&amp;開閉形式</t>
    <rPh sb="5" eb="7">
      <t>セイヒン</t>
    </rPh>
    <rPh sb="7" eb="8">
      <t>メイ</t>
    </rPh>
    <rPh sb="9" eb="11">
      <t>カイヘイ</t>
    </rPh>
    <rPh sb="11" eb="13">
      <t>ケイシキ</t>
    </rPh>
    <phoneticPr fontId="15"/>
  </si>
  <si>
    <t xml:space="preserve">ガラスの仕様 </t>
    <phoneticPr fontId="15"/>
  </si>
  <si>
    <t>性能区分（重複除外）</t>
    <rPh sb="0" eb="4">
      <t>セイノウクブン</t>
    </rPh>
    <rPh sb="5" eb="7">
      <t>チョウフク</t>
    </rPh>
    <rPh sb="7" eb="9">
      <t>ジョガイ</t>
    </rPh>
    <phoneticPr fontId="15"/>
  </si>
  <si>
    <t>性能区分&amp;製品名&amp;開閉形式&amp;性能区分コード</t>
    <rPh sb="5" eb="7">
      <t>セイヒン</t>
    </rPh>
    <rPh sb="7" eb="8">
      <t>メイ</t>
    </rPh>
    <rPh sb="9" eb="11">
      <t>カイヘイ</t>
    </rPh>
    <rPh sb="11" eb="13">
      <t>ケイシキ</t>
    </rPh>
    <rPh sb="14" eb="18">
      <t>セイノウクブン</t>
    </rPh>
    <phoneticPr fontId="15"/>
  </si>
  <si>
    <t>性能区分</t>
    <phoneticPr fontId="15"/>
  </si>
  <si>
    <t>製品名</t>
    <rPh sb="0" eb="3">
      <t>セイヒンメイ</t>
    </rPh>
    <phoneticPr fontId="15"/>
  </si>
  <si>
    <t>下限</t>
  </si>
  <si>
    <t>上限</t>
  </si>
  <si>
    <t>X</t>
    <phoneticPr fontId="5"/>
  </si>
  <si>
    <t>先進的窓リノベ2024事業／子育てエコホーム支援事業 内窓 対象製品リスト</t>
    <phoneticPr fontId="24"/>
  </si>
  <si>
    <t>先進的窓リノベ2024事業／子育てエコホーム支援事業 性能証明書発行依頼書【内窓】</t>
    <phoneticPr fontId="5"/>
  </si>
  <si>
    <t>入力不要</t>
  </si>
  <si>
    <t>本依頼書と証明書の発行を希望する製品の納品が確認できる書類（下記参照）を添付して弊社営業担当までメールで送付してください。</t>
    <phoneticPr fontId="5"/>
  </si>
  <si>
    <t>更新日：2024/01/31</t>
    <phoneticPr fontId="5"/>
  </si>
  <si>
    <t>断熱等+防音</t>
  </si>
  <si>
    <t>樹脂</t>
  </si>
  <si>
    <t>インプラス 引違い窓 真空ガラス（中桟付障子除く）</t>
  </si>
  <si>
    <t>P（SS）</t>
  </si>
  <si>
    <t>Uw1.1以下</t>
  </si>
  <si>
    <t>ガラス中央部熱貫流率Ug1.0以下</t>
  </si>
  <si>
    <t>大（L）</t>
  </si>
  <si>
    <t>003NPEHIPPL</t>
  </si>
  <si>
    <t>浴室仕様含む</t>
  </si>
  <si>
    <t>断熱等+防音インプラス 引違い窓 真空ガラス（中桟付障子除く）引違い（H）ガラス中央部熱貫流率Ug1.0以下大（L）</t>
  </si>
  <si>
    <t>インプラス 引違い窓 真空ガラス（中桟付障子除く）引違い（H）</t>
  </si>
  <si>
    <t>中（M）</t>
  </si>
  <si>
    <t>003NPEHIPPM</t>
  </si>
  <si>
    <t>断熱等+防音インプラス 引違い窓 真空ガラス（中桟付障子除く）引違い（H）ガラス中央部熱貫流率Ug1.0以下中（M）</t>
  </si>
  <si>
    <t>小（S）</t>
  </si>
  <si>
    <t>003NPEHIPPS</t>
  </si>
  <si>
    <t>断熱等+防音インプラス 引違い窓 真空ガラス（中桟付障子除く）引違い（H）ガラス中央部熱貫流率Ug1.0以下小（S）</t>
  </si>
  <si>
    <t>極小（X）</t>
  </si>
  <si>
    <t>003NPEHIPPX</t>
  </si>
  <si>
    <t>断熱等+防音インプラス 引違い窓 真空ガラス（中桟付障子除く）引違い（H）ガラス中央部熱貫流率Ug1.0以下極小（X）</t>
  </si>
  <si>
    <t>インプラス FIX・開き窓 真空ガラス</t>
  </si>
  <si>
    <t>003NPEFIPPL</t>
  </si>
  <si>
    <t>断熱等+防音インプラス FIX・開き窓 真空ガラスFIX（F）ガラス中央部熱貫流率Ug1.0以下大（L）</t>
  </si>
  <si>
    <t>インプラス FIX・開き窓 真空ガラスFIX（F）</t>
  </si>
  <si>
    <t>003NPEFIPPM</t>
  </si>
  <si>
    <t>断熱等+防音インプラス FIX・開き窓 真空ガラスFIX（F）ガラス中央部熱貫流率Ug1.0以下中（M）</t>
  </si>
  <si>
    <t>003NPEFIPPS</t>
  </si>
  <si>
    <t>断熱等+防音インプラス FIX・開き窓 真空ガラスFIX（F）ガラス中央部熱貫流率Ug1.0以下小（S）</t>
  </si>
  <si>
    <t>003NPEFIPPX</t>
  </si>
  <si>
    <t>断熱等+防音インプラス FIX・開き窓 真空ガラスFIX（F）ガラス中央部熱貫流率Ug1.0以下極小（X）</t>
  </si>
  <si>
    <t>Uw1.5以下</t>
  </si>
  <si>
    <t>ガラス中央部熱貫流率Ug1.4以下</t>
  </si>
  <si>
    <t>003NPEHISSL</t>
  </si>
  <si>
    <t>断熱等+防音インプラス 引違い窓 真空ガラス（中桟付障子除く）引違い（H）ガラス中央部熱貫流率Ug1.4以下大（L）</t>
  </si>
  <si>
    <t>003NPEHISSM</t>
  </si>
  <si>
    <t>断熱等+防音インプラス 引違い窓 真空ガラス（中桟付障子除く）引違い（H）ガラス中央部熱貫流率Ug1.4以下中（M）</t>
  </si>
  <si>
    <t>003NPEHISSS</t>
  </si>
  <si>
    <t>断熱等+防音インプラス 引違い窓 真空ガラス（中桟付障子除く）引違い（H）ガラス中央部熱貫流率Ug1.4以下小（S）</t>
  </si>
  <si>
    <t>003NPEHISSX</t>
  </si>
  <si>
    <t>断熱等+防音インプラス 引違い窓 真空ガラス（中桟付障子除く）引違い（H）ガラス中央部熱貫流率Ug1.4以下極小（X）</t>
  </si>
  <si>
    <t>インプラス 引違い窓 複層ガラス（中桟付障子除く）</t>
  </si>
  <si>
    <t>ガラス中央部熱貫流率Ug1.7以下</t>
  </si>
  <si>
    <t>003NPFHPSSL</t>
  </si>
  <si>
    <t>浴室仕様含む／ブラインドイン複層ガラスを除く</t>
  </si>
  <si>
    <t>断熱等+防音インプラス 引違い窓 複層ガラス（中桟付障子除く）引違い（H）ガラス中央部熱貫流率Ug1.7以下大（L）</t>
  </si>
  <si>
    <t>インプラス 引違い窓 複層ガラス（中桟付障子除く）引違い（H）</t>
  </si>
  <si>
    <t>インプラス for Renovation（中桟付障子除く）</t>
  </si>
  <si>
    <t>003NPRHPSSL</t>
  </si>
  <si>
    <t>ブラインドイン複層ガラスを除く</t>
  </si>
  <si>
    <t>断熱等+防音インプラス for Renovation（中桟付障子除く）引違い（H）ガラス中央部熱貫流率Ug1.7以下大（L）</t>
  </si>
  <si>
    <t>インプラス for Renovation（中桟付障子除く）引違い（H）</t>
  </si>
  <si>
    <t>003NPFHPSSM</t>
  </si>
  <si>
    <t>断熱等+防音インプラス 引違い窓 複層ガラス（中桟付障子除く）引違い（H）ガラス中央部熱貫流率Ug1.7以下中（M）</t>
  </si>
  <si>
    <t>003NPRHPSSM</t>
  </si>
  <si>
    <t>断熱等+防音インプラス for Renovation（中桟付障子除く）引違い（H）ガラス中央部熱貫流率Ug1.7以下中（M）</t>
  </si>
  <si>
    <t>003NPFHPSSS</t>
  </si>
  <si>
    <t>断熱等+防音インプラス 引違い窓 複層ガラス（中桟付障子除く）引違い（H）ガラス中央部熱貫流率Ug1.7以下小（S）</t>
  </si>
  <si>
    <t>003NPRHPSSS</t>
  </si>
  <si>
    <t>断熱等+防音インプラス for Renovation（中桟付障子除く）引違い（H）ガラス中央部熱貫流率Ug1.7以下小（S）</t>
  </si>
  <si>
    <t>003NPFHPSSX</t>
  </si>
  <si>
    <t>断熱等+防音インプラス 引違い窓 複層ガラス（中桟付障子除く）引違い（H）ガラス中央部熱貫流率Ug1.7以下極小（X）</t>
  </si>
  <si>
    <t>003NPRHPSSX</t>
  </si>
  <si>
    <t>断熱等+防音インプラス for Renovation（中桟付障子除く）引違い（H）ガラス中央部熱貫流率Ug1.7以下極小（X）</t>
  </si>
  <si>
    <t>003NPEFISSL</t>
  </si>
  <si>
    <t>断熱等+防音インプラス FIX・開き窓 真空ガラスFIX（F）ガラス中央部熱貫流率Ug1.4以下大（L）</t>
  </si>
  <si>
    <t>003NPEFISSM</t>
  </si>
  <si>
    <t>断熱等+防音インプラス FIX・開き窓 真空ガラスFIX（F）ガラス中央部熱貫流率Ug1.4以下中（M）</t>
  </si>
  <si>
    <t>003NPEFISSS</t>
  </si>
  <si>
    <t>断熱等+防音インプラス FIX・開き窓 真空ガラスFIX（F）ガラス中央部熱貫流率Ug1.4以下小（S）</t>
  </si>
  <si>
    <t>003NPEFISSX</t>
  </si>
  <si>
    <t>断熱等+防音インプラス FIX・開き窓 真空ガラスFIX（F）ガラス中央部熱貫流率Ug1.4以下極小（X）</t>
  </si>
  <si>
    <t>ガラス中央部熱貫流率Ug1.9以下</t>
  </si>
  <si>
    <t>003NPFFPSSL</t>
  </si>
  <si>
    <t>断熱等+防音インプラス FIX・開き窓 複層ガラスFIX（F）ガラス中央部熱貫流率Ug1.9以下大（L）</t>
  </si>
  <si>
    <t>インプラス FIX・開き窓 複層ガラスFIX（F）</t>
  </si>
  <si>
    <t>003NPFFPSSM</t>
  </si>
  <si>
    <t>断熱等+防音インプラス FIX・開き窓 複層ガラスFIX（F）ガラス中央部熱貫流率Ug1.9以下中（M）</t>
  </si>
  <si>
    <t>003NPFFPSSS</t>
  </si>
  <si>
    <t>断熱等+防音インプラス FIX・開き窓 複層ガラスFIX（F）ガラス中央部熱貫流率Ug1.9以下小（S）</t>
  </si>
  <si>
    <t>003NPFFPSSX</t>
  </si>
  <si>
    <t>断熱等+防音インプラス FIX・開き窓 複層ガラスFIX（F）ガラス中央部熱貫流率Ug1.9以下極小（X）</t>
  </si>
  <si>
    <t>003NPETISSL</t>
  </si>
  <si>
    <t>断熱等+防音インプラス FIX・開き窓 真空ガラス開き（T）ガラス中央部熱貫流率Ug1.4以下大（L）</t>
  </si>
  <si>
    <t>インプラス FIX・開き窓 真空ガラス開き（T）</t>
  </si>
  <si>
    <t>003NPETISSM</t>
  </si>
  <si>
    <t>断熱等+防音インプラス FIX・開き窓 真空ガラス開き（T）ガラス中央部熱貫流率Ug1.4以下中（M）</t>
  </si>
  <si>
    <t>003NPETISSS</t>
  </si>
  <si>
    <t>断熱等+防音インプラス FIX・開き窓 真空ガラス開き（T）ガラス中央部熱貫流率Ug1.4以下小（S）</t>
  </si>
  <si>
    <t>003NPETISSX</t>
  </si>
  <si>
    <t>断熱等+防音インプラス FIX・開き窓 真空ガラス開き（T）ガラス中央部熱貫流率Ug1.4以下極小（X）</t>
  </si>
  <si>
    <t>003NPFTPSSL</t>
  </si>
  <si>
    <t>断熱等+防音インプラス FIX・開き窓 複層ガラス開き（T）ガラス中央部熱貫流率Ug1.4以下大（L）</t>
  </si>
  <si>
    <t>インプラス FIX・開き窓 複層ガラス開き（T）</t>
  </si>
  <si>
    <t>003NPFTPSSM</t>
  </si>
  <si>
    <t>断熱等+防音インプラス FIX・開き窓 複層ガラス開き（T）ガラス中央部熱貫流率Ug1.4以下中（M）</t>
  </si>
  <si>
    <t>003NPFTPSSS</t>
  </si>
  <si>
    <t>断熱等+防音インプラス FIX・開き窓 複層ガラス開き（T）ガラス中央部熱貫流率Ug1.4以下小（S）</t>
  </si>
  <si>
    <t>003NPFTPSSX</t>
  </si>
  <si>
    <t>断熱等+防音インプラス FIX・開き窓 複層ガラス開き（T）ガラス中央部熱貫流率Ug1.4以下極小（X）</t>
  </si>
  <si>
    <t>インプラス テラスドア 真空ガラス</t>
  </si>
  <si>
    <t>003NPATISSL</t>
  </si>
  <si>
    <t>断熱等+防音インプラス テラスドア 真空ガラス開き（T）ガラス中央部熱貫流率Ug1.4以下大（L）</t>
  </si>
  <si>
    <t>インプラス テラスドア 真空ガラス開き（T）</t>
  </si>
  <si>
    <t>003NPATISSM</t>
  </si>
  <si>
    <t>断熱等+防音インプラス テラスドア 真空ガラス開き（T）ガラス中央部熱貫流率Ug1.4以下中（M）</t>
  </si>
  <si>
    <t>003NPATISSS</t>
  </si>
  <si>
    <t>断熱等+防音インプラス テラスドア 真空ガラス開き（T）ガラス中央部熱貫流率Ug1.4以下小（S）</t>
  </si>
  <si>
    <t>003NPATISSX</t>
  </si>
  <si>
    <t>断熱等+防音インプラス テラスドア 真空ガラス開き（T）ガラス中央部熱貫流率Ug1.4以下極小（X）</t>
  </si>
  <si>
    <t>ガラス中央部熱貫流率Ug1.5以下</t>
  </si>
  <si>
    <t>003NPBTPSSL</t>
  </si>
  <si>
    <t>断熱等+防音インプラス テラスドア 複層ガラス開き（T）ガラス中央部熱貫流率Ug1.5以下大（L）</t>
  </si>
  <si>
    <t>インプラス テラスドア 複層ガラス開き（T）</t>
  </si>
  <si>
    <t>003NPBTPSSM</t>
  </si>
  <si>
    <t>断熱等+防音インプラス テラスドア 複層ガラス開き（T）ガラス中央部熱貫流率Ug1.5以下中（M）</t>
  </si>
  <si>
    <t>003NPBTPSSS</t>
  </si>
  <si>
    <t>断熱等+防音インプラス テラスドア 複層ガラス開き（T）ガラス中央部熱貫流率Ug1.5以下小（S）</t>
  </si>
  <si>
    <t>003NPBTPSSX</t>
  </si>
  <si>
    <t>断熱等+防音インプラス テラスドア 複層ガラス開き（T）ガラス中央部熱貫流率Ug1.5以下極小（X）</t>
  </si>
  <si>
    <t>Uw1.9以下</t>
  </si>
  <si>
    <t>ガラス中央部熱貫流率Ug2.6以下</t>
  </si>
  <si>
    <t>003NPEHIAAL</t>
  </si>
  <si>
    <t>断熱等+防音インプラス 引違い窓 真空ガラス（中桟付障子除く）引違い（H）ガラス中央部熱貫流率Ug2.6以下大（L）</t>
  </si>
  <si>
    <t>003NPEHIAAM</t>
  </si>
  <si>
    <t>断熱等+防音インプラス 引違い窓 真空ガラス（中桟付障子除く）引違い（H）ガラス中央部熱貫流率Ug2.6以下中（M）</t>
  </si>
  <si>
    <t>003NPEHIAAS</t>
  </si>
  <si>
    <t>断熱等+防音インプラス 引違い窓 真空ガラス（中桟付障子除く）引違い（H）ガラス中央部熱貫流率Ug2.6以下小（S）</t>
  </si>
  <si>
    <t>003NPEHIAAX</t>
  </si>
  <si>
    <t>断熱等+防音インプラス 引違い窓 真空ガラス（中桟付障子除く）引違い（H）ガラス中央部熱貫流率Ug2.6以下極小（X）</t>
  </si>
  <si>
    <t>ガラス中央部熱貫流率Ug2.8以下</t>
  </si>
  <si>
    <t>003NPFHPAAL</t>
  </si>
  <si>
    <t>断熱等+防音インプラス 引違い窓 複層ガラス（中桟付障子除く）引違い（H）ガラス中央部熱貫流率Ug2.8以下大（L）</t>
  </si>
  <si>
    <t>003NPRHPAAL</t>
  </si>
  <si>
    <t>断熱等+防音インプラス for Renovation（中桟付障子除く）引違い（H）ガラス中央部熱貫流率Ug2.8以下大（L）</t>
  </si>
  <si>
    <t>003NPFHPAAM</t>
  </si>
  <si>
    <t>断熱等+防音インプラス 引違い窓 複層ガラス（中桟付障子除く）引違い（H）ガラス中央部熱貫流率Ug2.8以下中（M）</t>
  </si>
  <si>
    <t>003NPRHPAAM</t>
  </si>
  <si>
    <t>断熱等+防音インプラス for Renovation（中桟付障子除く）引違い（H）ガラス中央部熱貫流率Ug2.8以下中（M）</t>
  </si>
  <si>
    <t>003NPFHPAAS</t>
  </si>
  <si>
    <t>断熱等+防音インプラス 引違い窓 複層ガラス（中桟付障子除く）引違い（H）ガラス中央部熱貫流率Ug2.8以下小（S）</t>
  </si>
  <si>
    <t>003NPRHPAAS</t>
  </si>
  <si>
    <t>断熱等+防音インプラス for Renovation（中桟付障子除く）引違い（H）ガラス中央部熱貫流率Ug2.8以下小（S）</t>
  </si>
  <si>
    <t>003NPFHPAAX</t>
  </si>
  <si>
    <t>断熱等+防音インプラス 引違い窓 複層ガラス（中桟付障子除く）引違い（H）ガラス中央部熱貫流率Ug2.8以下極小（X）</t>
  </si>
  <si>
    <t>003NPRHPAAX</t>
  </si>
  <si>
    <t>断熱等+防音インプラス for Renovation（中桟付障子除く）引違い（H）ガラス中央部熱貫流率Ug2.8以下極小（X）</t>
  </si>
  <si>
    <t>003NPEFIAAL</t>
  </si>
  <si>
    <t>断熱等+防音インプラス FIX・開き窓 真空ガラスFIX（F）ガラス中央部熱貫流率Ug2.6以下大（L）</t>
  </si>
  <si>
    <t>003NPEFIAAM</t>
  </si>
  <si>
    <t>断熱等+防音インプラス FIX・開き窓 真空ガラスFIX（F）ガラス中央部熱貫流率Ug2.6以下中（M）</t>
  </si>
  <si>
    <t>003NPEFIAAS</t>
  </si>
  <si>
    <t>断熱等+防音インプラス FIX・開き窓 真空ガラスFIX（F）ガラス中央部熱貫流率Ug2.6以下小（S）</t>
  </si>
  <si>
    <t>003NPEFIAAX</t>
  </si>
  <si>
    <t>断熱等+防音インプラス FIX・開き窓 真空ガラスFIX（F）ガラス中央部熱貫流率Ug2.6以下極小（X）</t>
  </si>
  <si>
    <t>ガラス中央部熱貫流率Ug2.9以下</t>
  </si>
  <si>
    <t>003NPFFPAAL</t>
  </si>
  <si>
    <t>断熱等+防音インプラス FIX・開き窓 複層ガラスFIX（F）ガラス中央部熱貫流率Ug2.9以下大（L）</t>
  </si>
  <si>
    <t>003NPFFPAAM</t>
  </si>
  <si>
    <t>断熱等+防音インプラス FIX・開き窓 複層ガラスFIX（F）ガラス中央部熱貫流率Ug2.9以下中（M）</t>
  </si>
  <si>
    <t>003NPFFPAAS</t>
  </si>
  <si>
    <t>断熱等+防音インプラス FIX・開き窓 複層ガラスFIX（F）ガラス中央部熱貫流率Ug2.9以下小（S）</t>
  </si>
  <si>
    <t>003NPFFPAAX</t>
  </si>
  <si>
    <t>断熱等+防音インプラス FIX・開き窓 複層ガラスFIX（F）ガラス中央部熱貫流率Ug2.9以下極小（X）</t>
  </si>
  <si>
    <t>003NPETIAAL</t>
  </si>
  <si>
    <t>断熱等+防音インプラス FIX・開き窓 真空ガラス開き（T）ガラス中央部熱貫流率Ug2.6以下大（L）</t>
  </si>
  <si>
    <t>003NPETIAAM</t>
  </si>
  <si>
    <t>断熱等+防音インプラス FIX・開き窓 真空ガラス開き（T）ガラス中央部熱貫流率Ug2.6以下中（M）</t>
  </si>
  <si>
    <t>003NPETIAAS</t>
  </si>
  <si>
    <t>断熱等+防音インプラス FIX・開き窓 真空ガラス開き（T）ガラス中央部熱貫流率Ug2.6以下小（S）</t>
  </si>
  <si>
    <t>003NPETIAAX</t>
  </si>
  <si>
    <t>断熱等+防音インプラス FIX・開き窓 真空ガラス開き（T）ガラス中央部熱貫流率Ug2.6以下極小（X）</t>
  </si>
  <si>
    <t>003NPFTPAAL</t>
  </si>
  <si>
    <t>断熱等+防音インプラス FIX・開き窓 複層ガラス開き（T）ガラス中央部熱貫流率Ug2.9以下大（L）</t>
  </si>
  <si>
    <t>003NPFTPAAM</t>
  </si>
  <si>
    <t>断熱等+防音インプラス FIX・開き窓 複層ガラス開き（T）ガラス中央部熱貫流率Ug2.9以下中（M）</t>
  </si>
  <si>
    <t>003NPFTPAAS</t>
  </si>
  <si>
    <t>断熱等+防音インプラス FIX・開き窓 複層ガラス開き（T）ガラス中央部熱貫流率Ug2.9以下小（S）</t>
  </si>
  <si>
    <t>003NPFTPAAX</t>
  </si>
  <si>
    <t>断熱等+防音インプラス FIX・開き窓 複層ガラス開き（T）ガラス中央部熱貫流率Ug2.9以下極小（X）</t>
  </si>
  <si>
    <t>003NPBTPAAL</t>
  </si>
  <si>
    <t>断熱等+防音インプラス テラスドア 複層ガラス開き（T）ガラス中央部熱貫流率Ug2.8以下大（L）</t>
  </si>
  <si>
    <t>003NPBTPAAM</t>
  </si>
  <si>
    <t>断熱等+防音インプラス テラスドア 複層ガラス開き（T）ガラス中央部熱貫流率Ug2.8以下中（M）</t>
  </si>
  <si>
    <t>003NPBTPAAS</t>
  </si>
  <si>
    <t>断熱等+防音インプラス テラスドア 複層ガラス開き（T）ガラス中央部熱貫流率Ug2.8以下小（S）</t>
  </si>
  <si>
    <t>003NPBTPAAX</t>
  </si>
  <si>
    <t>断熱等+防音インプラス テラスドア 複層ガラス開き（T）ガラス中央部熱貫流率Ug2.8以下極小（X）</t>
  </si>
  <si>
    <t>Uw2.3以下</t>
  </si>
  <si>
    <t>ガラス中央部熱貫流率Ug3.3以下</t>
  </si>
  <si>
    <t>003NPFHPBBL</t>
  </si>
  <si>
    <t>断熱等+防音インプラス 引違い窓 複層ガラス（中桟付障子除く）引違い（H）ガラス中央部熱貫流率Ug3.3以下大（L）</t>
  </si>
  <si>
    <t>003NPRHPBBL</t>
  </si>
  <si>
    <t>断熱等+防音インプラス for Renovation（中桟付障子除く）引違い（H）ガラス中央部熱貫流率Ug3.3以下大（L）</t>
  </si>
  <si>
    <t>003NPFHPBBM</t>
  </si>
  <si>
    <t>断熱等+防音インプラス 引違い窓 複層ガラス（中桟付障子除く）引違い（H）ガラス中央部熱貫流率Ug3.3以下中（M）</t>
  </si>
  <si>
    <t>003NPRHPBBM</t>
  </si>
  <si>
    <t>断熱等+防音インプラス for Renovation（中桟付障子除く）引違い（H）ガラス中央部熱貫流率Ug3.3以下中（M）</t>
  </si>
  <si>
    <t>003NPFHPBBS</t>
  </si>
  <si>
    <t>断熱等+防音インプラス 引違い窓 複層ガラス（中桟付障子除く）引違い（H）ガラス中央部熱貫流率Ug3.3以下小（S）</t>
  </si>
  <si>
    <t>003NPRHPBBS</t>
  </si>
  <si>
    <t>断熱等+防音インプラス for Renovation（中桟付障子除く）引違い（H）ガラス中央部熱貫流率Ug3.3以下小（S）</t>
  </si>
  <si>
    <t>003NPFFPBBL</t>
  </si>
  <si>
    <t>断熱等+防音インプラス FIX・開き窓 複層ガラスFIX（F）ガラス中央部熱貫流率Ug3.3以下大（L）</t>
  </si>
  <si>
    <t>003NPFFPBBM</t>
  </si>
  <si>
    <t>断熱等+防音インプラス FIX・開き窓 複層ガラスFIX（F）ガラス中央部熱貫流率Ug3.3以下中（M）</t>
  </si>
  <si>
    <t>003NPFFPBBS</t>
  </si>
  <si>
    <t>断熱等+防音インプラス FIX・開き窓 複層ガラスFIX（F）ガラス中央部熱貫流率Ug3.3以下小（S）</t>
  </si>
  <si>
    <t>003NPFTPBBL</t>
  </si>
  <si>
    <t>断熱等+防音インプラス FIX・開き窓 複層ガラス開き（T）ガラス中央部熱貫流率Ug3.3以下大（L）</t>
  </si>
  <si>
    <t>003NPFTPBBM</t>
  </si>
  <si>
    <t>断熱等+防音インプラス FIX・開き窓 複層ガラス開き（T）ガラス中央部熱貫流率Ug3.3以下中（M）</t>
  </si>
  <si>
    <t>003NPFTPBBS</t>
  </si>
  <si>
    <t>断熱等+防音インプラス FIX・開き窓 複層ガラス開き（T）ガラス中央部熱貫流率Ug3.3以下小（S）</t>
  </si>
  <si>
    <t>003NPATIBBL</t>
  </si>
  <si>
    <t>断熱等+防音インプラス テラスドア 真空ガラス開き（T）ガラス中央部熱貫流率Ug2.6以下大（L）</t>
  </si>
  <si>
    <t>003NPATIBBM</t>
  </si>
  <si>
    <t>断熱等+防音インプラス テラスドア 真空ガラス開き（T）ガラス中央部熱貫流率Ug2.6以下中（M）</t>
  </si>
  <si>
    <t>003NPATIBBS</t>
  </si>
  <si>
    <t>断熱等+防音インプラス テラスドア 真空ガラス開き（T）ガラス中央部熱貫流率Ug2.6以下小（S）</t>
  </si>
  <si>
    <t>003NPBTPBBL</t>
  </si>
  <si>
    <t>断熱等+防音インプラス テラスドア 複層ガラス開き（T）ガラス中央部熱貫流率Ug3.3以下大（L）</t>
  </si>
  <si>
    <t>003NPBTPBBM</t>
  </si>
  <si>
    <t>断熱等+防音インプラス テラスドア 複層ガラス開き（T）ガラス中央部熱貫流率Ug3.3以下中（M）</t>
  </si>
  <si>
    <t>003NPBTPBBS</t>
  </si>
  <si>
    <t>断熱等+防音インプラス テラスドア 複層ガラス開き（T）ガラス中央部熱貫流率Ug3.3以下小（S）</t>
  </si>
  <si>
    <t>インプラス 引違い窓 単板ガラス（中桟付障子除く）</t>
  </si>
  <si>
    <t>Uw2.9以下</t>
  </si>
  <si>
    <t>ガラス中央部熱貫流率Ug6.0以下</t>
  </si>
  <si>
    <t>003NPNHPCCL</t>
  </si>
  <si>
    <t>断熱等+防音インプラス 引違い窓 単板ガラス（中桟付障子除く）引違い（H）ガラス中央部熱貫流率Ug6.0以下大（L）</t>
  </si>
  <si>
    <t>インプラス 引違い窓 単板ガラス（中桟付障子除く）引違い（H）</t>
  </si>
  <si>
    <t>003NPNHPCCM</t>
  </si>
  <si>
    <t>断熱等+防音インプラス 引違い窓 単板ガラス（中桟付障子除く）引違い（H）ガラス中央部熱貫流率Ug6.0以下中（M）</t>
  </si>
  <si>
    <t>003NPNHPCCS</t>
  </si>
  <si>
    <t>断熱等+防音インプラス 引違い窓 単板ガラス（中桟付障子除く）引違い（H）ガラス中央部熱貫流率Ug6.0以下小（S）</t>
  </si>
  <si>
    <t>インプラス FIX・開き窓 単板ガラス</t>
  </si>
  <si>
    <t>003NPNFPCCL</t>
  </si>
  <si>
    <t>断熱等+防音インプラス FIX・開き窓 単板ガラスFIX（F）ガラス中央部熱貫流率Ug6.0以下大（L）</t>
  </si>
  <si>
    <t>インプラス FIX・開き窓 単板ガラスFIX（F）</t>
  </si>
  <si>
    <t>003NPNFPCCM</t>
  </si>
  <si>
    <t>断熱等+防音インプラス FIX・開き窓 単板ガラスFIX（F）ガラス中央部熱貫流率Ug6.0以下中（M）</t>
  </si>
  <si>
    <t>003NPNFPCCS</t>
  </si>
  <si>
    <t>断熱等+防音インプラス FIX・開き窓 単板ガラスFIX（F）ガラス中央部熱貫流率Ug6.0以下小（S）</t>
  </si>
  <si>
    <t>003NPNTPCCL</t>
  </si>
  <si>
    <t>断熱等+防音インプラス FIX・開き窓 単板ガラス開き（T）ガラス中央部熱貫流率Ug6.0以下大（L）</t>
  </si>
  <si>
    <t>インプラス FIX・開き窓 単板ガラス開き（T）</t>
  </si>
  <si>
    <t>003NPNTPCCM</t>
  </si>
  <si>
    <t>断熱等+防音インプラス FIX・開き窓 単板ガラス開き（T）ガラス中央部熱貫流率Ug6.0以下中（M）</t>
  </si>
  <si>
    <t>003NPNTPCCS</t>
  </si>
  <si>
    <t>断熱等+防音インプラス FIX・開き窓 単板ガラス開き（T）ガラス中央部熱貫流率Ug6.0以下小（S）</t>
  </si>
  <si>
    <t>インプラス テラスドア 単板ガラス</t>
  </si>
  <si>
    <t>003NPCTPCCL</t>
  </si>
  <si>
    <t>断熱等+防音インプラス テラスドア 単板ガラス開き（T）ガラス中央部熱貫流率Ug6.0以下大（L）</t>
  </si>
  <si>
    <t>インプラス テラスドア 単板ガラス開き（T）</t>
  </si>
  <si>
    <t>003NPCTPCCM</t>
  </si>
  <si>
    <t>断熱等+防音インプラス テラスドア 単板ガラス開き（T）ガラス中央部熱貫流率Ug6.0以下中（M）</t>
  </si>
  <si>
    <t>003NPCTPCCS</t>
  </si>
  <si>
    <t>断熱等+防音インプラス テラスドア 単板ガラス開き（T）ガラス中央部熱貫流率Ug6.0以下小（S）</t>
  </si>
  <si>
    <t>ー</t>
  </si>
  <si>
    <t>内窓のガラス日射熱取得率0.69以下</t>
  </si>
  <si>
    <t>003NPFHR7ZL</t>
  </si>
  <si>
    <t>断熱等+防音インプラス 引違い窓 複層ガラス（中桟付障子除く）引違い（H）内窓のガラス日射熱取得率0.69以下大（L）</t>
  </si>
  <si>
    <t>003NPRHR7ZL</t>
  </si>
  <si>
    <t>断熱等+防音インプラス for Renovation（中桟付障子除く）引違い（H）内窓のガラス日射熱取得率0.69以下大（L）</t>
  </si>
  <si>
    <t>003NPFHR7ZM</t>
  </si>
  <si>
    <t>断熱等+防音インプラス 引違い窓 複層ガラス（中桟付障子除く）引違い（H）内窓のガラス日射熱取得率0.69以下中（M）</t>
  </si>
  <si>
    <t>003NPRHR7ZM</t>
  </si>
  <si>
    <t>断熱等+防音インプラス for Renovation（中桟付障子除く）引違い（H）内窓のガラス日射熱取得率0.69以下中（M）</t>
  </si>
  <si>
    <t>003NPFHR7ZS</t>
  </si>
  <si>
    <t>断熱等+防音インプラス 引違い窓 複層ガラス（中桟付障子除く）引違い（H）内窓のガラス日射熱取得率0.69以下小（S）</t>
  </si>
  <si>
    <t>003NPRHR7ZS</t>
  </si>
  <si>
    <t>断熱等+防音インプラス for Renovation（中桟付障子除く）引違い（H）内窓のガラス日射熱取得率0.69以下小（S）</t>
  </si>
  <si>
    <t>003NPFFR7ZL</t>
  </si>
  <si>
    <t>断熱等+防音インプラス FIX・開き窓 複層ガラスFIX（F）内窓のガラス日射熱取得率0.69以下大（L）</t>
  </si>
  <si>
    <t>003NPFFR7ZM</t>
  </si>
  <si>
    <t>断熱等+防音インプラス FIX・開き窓 複層ガラスFIX（F）内窓のガラス日射熱取得率0.69以下中（M）</t>
  </si>
  <si>
    <t>003NPFFR7ZS</t>
  </si>
  <si>
    <t>断熱等+防音インプラス FIX・開き窓 複層ガラスFIX（F）内窓のガラス日射熱取得率0.69以下小（S）</t>
  </si>
  <si>
    <t>003NPFTR7ZL</t>
  </si>
  <si>
    <t>断熱等+防音インプラス FIX・開き窓 複層ガラス開き（T）内窓のガラス日射熱取得率0.69以下大（L）</t>
  </si>
  <si>
    <t>003NPFTR7ZM</t>
  </si>
  <si>
    <t>断熱等+防音インプラス FIX・開き窓 複層ガラス開き（T）内窓のガラス日射熱取得率0.69以下中（M）</t>
  </si>
  <si>
    <t>003NPFTR7ZS</t>
  </si>
  <si>
    <t>断熱等+防音インプラス FIX・開き窓 複層ガラス開き（T）内窓のガラス日射熱取得率0.69以下小（S）</t>
  </si>
  <si>
    <t>003NPBTR7ZL</t>
  </si>
  <si>
    <t>断熱等+防音インプラス テラスドア 複層ガラス開き（T）内窓のガラス日射熱取得率0.69以下大（L）</t>
  </si>
  <si>
    <t>003NPBTR7ZM</t>
  </si>
  <si>
    <t>断熱等+防音インプラス テラスドア 複層ガラス開き（T）内窓のガラス日射熱取得率0.69以下中（M）</t>
  </si>
  <si>
    <t>003NPBTR7ZS</t>
  </si>
  <si>
    <t>断熱等+防音インプラス テラスドア 複層ガラス開き（T）内窓のガラス日射熱取得率0.69以下小（S）</t>
  </si>
  <si>
    <t>インプラス 引違い窓 複層ガラス（中桟付障子）</t>
  </si>
  <si>
    <t>Low-E複層 ガス層：8mm以上</t>
  </si>
  <si>
    <t>003NPHHL1AL</t>
  </si>
  <si>
    <t>断熱等+防音インプラス 引違い窓 複層ガラス（中桟付障子）引違い（H）Low-E複層 ガス層：8mm以上大（L）</t>
  </si>
  <si>
    <t>インプラス 引違い窓 複層ガラス（中桟付障子）引違い（H）</t>
  </si>
  <si>
    <t>003NPHHL1AM</t>
  </si>
  <si>
    <t>断熱等+防音インプラス 引違い窓 複層ガラス（中桟付障子）引違い（H）Low-E複層 ガス層：8mm以上中（M）</t>
  </si>
  <si>
    <t>003NPHHL1AS</t>
  </si>
  <si>
    <t>断熱等+防音インプラス 引違い窓 複層ガラス（中桟付障子）引違い（H）Low-E複層 ガス層：8mm以上小（S）</t>
  </si>
  <si>
    <t>003NPHHL1AX</t>
  </si>
  <si>
    <t>断熱等+防音インプラス 引違い窓 複層ガラス（中桟付障子）引違い（H）Low-E複層 ガス層：8mm以上極小（X）</t>
  </si>
  <si>
    <t>Low-E複層 ガス層：8mm未満</t>
  </si>
  <si>
    <t>003NPHHL2BL</t>
  </si>
  <si>
    <t>断熱等+防音インプラス 引違い窓 複層ガラス（中桟付障子）引違い（H）Low-E複層 ガス層：8mm未満大（L）</t>
  </si>
  <si>
    <t>003NPHHL2BM</t>
  </si>
  <si>
    <t>断熱等+防音インプラス 引違い窓 複層ガラス（中桟付障子）引違い（H）Low-E複層 ガス層：8mm未満中（M）</t>
  </si>
  <si>
    <t>003NPHHL2BS</t>
  </si>
  <si>
    <t>断熱等+防音インプラス 引違い窓 複層ガラス（中桟付障子）引違い（H）Low-E複層 ガス層：8mm未満小（S）</t>
  </si>
  <si>
    <t>Low-E複層 空気層：11mm以上</t>
  </si>
  <si>
    <t>003NPHHL3AL</t>
  </si>
  <si>
    <t>断熱等+防音インプラス 引違い窓 複層ガラス（中桟付障子）引違い（H）Low-E複層 空気層：11mm以上大（L）</t>
  </si>
  <si>
    <t>003NPHHL3AM</t>
  </si>
  <si>
    <t>断熱等+防音インプラス 引違い窓 複層ガラス（中桟付障子）引違い（H）Low-E複層 空気層：11mm以上中（M）</t>
  </si>
  <si>
    <t>003NPHHL3AS</t>
  </si>
  <si>
    <t>断熱等+防音インプラス 引違い窓 複層ガラス（中桟付障子）引違い（H）Low-E複層 空気層：11mm以上小（S）</t>
  </si>
  <si>
    <t>003NPHHL3AX</t>
  </si>
  <si>
    <t>断熱等+防音インプラス 引違い窓 複層ガラス（中桟付障子）引違い（H）Low-E複層 空気層：11mm以上極小（X）</t>
  </si>
  <si>
    <t>Low-E複層 空気層：11mm未満</t>
  </si>
  <si>
    <t>003NPHHL4BL</t>
  </si>
  <si>
    <t>断熱等+防音インプラス 引違い窓 複層ガラス（中桟付障子）引違い（H）Low-E複層 空気層：11mm未満大（L）</t>
  </si>
  <si>
    <t>003NPHHL4BM</t>
  </si>
  <si>
    <t>断熱等+防音インプラス 引違い窓 複層ガラス（中桟付障子）引違い（H）Low-E複層 空気層：11mm未満中（M）</t>
  </si>
  <si>
    <t>003NPHHL4BS</t>
  </si>
  <si>
    <t>断熱等+防音インプラス 引違い窓 複層ガラス（中桟付障子）引違い（H）Low-E複層 空気層：11mm未満小（S）</t>
  </si>
  <si>
    <t>複層 空気層：厚み問わず</t>
  </si>
  <si>
    <t>003NPHHL5BL</t>
  </si>
  <si>
    <t>断熱等+防音インプラス 引違い窓 複層ガラス（中桟付障子）引違い（H）複層 空気層：厚み問わず大（L）</t>
  </si>
  <si>
    <t>003NPHHL5BM</t>
  </si>
  <si>
    <t>断熱等+防音インプラス 引違い窓 複層ガラス（中桟付障子）引違い（H）複層 空気層：厚み問わず中（M）</t>
  </si>
  <si>
    <t>003NPHHL5BS</t>
  </si>
  <si>
    <t>断熱等+防音インプラス 引違い窓 複層ガラス（中桟付障子）引違い（H）複層 空気層：厚み問わず小（S）</t>
  </si>
  <si>
    <t>インプラス 引違い窓 単板ガラス（中桟付障子）</t>
  </si>
  <si>
    <t>Uw3.5以下</t>
  </si>
  <si>
    <t>単板ガラス</t>
  </si>
  <si>
    <t>003NPIHL6DL</t>
  </si>
  <si>
    <t>断熱等+防音インプラス 引違い窓 単板ガラス（中桟付障子）引違い（H）単板ガラス大（L）</t>
  </si>
  <si>
    <t>インプラス 引違い窓 単板ガラス（中桟付障子）引違い（H）</t>
  </si>
  <si>
    <t>003NPIHL6DM</t>
  </si>
  <si>
    <t>断熱等+防音インプラス 引違い窓 単板ガラス（中桟付障子）引違い（H）単板ガラス中（M）</t>
  </si>
  <si>
    <t>003NPIHL6DS</t>
  </si>
  <si>
    <t>断熱等+防音インプラス 引違い窓 単板ガラス（中桟付障子）引違い（H）単板ガラス小（S）</t>
  </si>
  <si>
    <t>003NPHHR7ZL</t>
  </si>
  <si>
    <t>断熱等+防音インプラス 引違い窓 複層ガラス（中桟付障子）引違い（H）内窓のガラス日射熱取得率0.69以下大（L）</t>
  </si>
  <si>
    <t>003NPHHR7ZM</t>
  </si>
  <si>
    <t>断熱等+防音インプラス 引違い窓 複層ガラス（中桟付障子）引違い（H）内窓のガラス日射熱取得率0.69以下中（M）</t>
  </si>
  <si>
    <t>003NPHHR7ZS</t>
  </si>
  <si>
    <t>断熱等+防音インプラス 引違い窓 複層ガラス（中桟付障子）引違い（H）内窓のガラス日射熱取得率0.69以下小（S）</t>
  </si>
  <si>
    <t>インプラス for Renovation（中桟付障子）</t>
  </si>
  <si>
    <t>003NPJHL1AL</t>
  </si>
  <si>
    <t>断熱等+防音インプラス for Renovation（中桟付障子）引違い（H）Low-E複層 ガス層：8mm以上大（L）</t>
  </si>
  <si>
    <t>インプラス for Renovation（中桟付障子）引違い（H）</t>
  </si>
  <si>
    <t>003NPJHL1AM</t>
  </si>
  <si>
    <t>断熱等+防音インプラス for Renovation（中桟付障子）引違い（H）Low-E複層 ガス層：8mm以上中（M）</t>
  </si>
  <si>
    <t>003NPJHL1AS</t>
  </si>
  <si>
    <t>断熱等+防音インプラス for Renovation（中桟付障子）引違い（H）Low-E複層 ガス層：8mm以上小（S）</t>
  </si>
  <si>
    <t>003NPJHL1AX</t>
  </si>
  <si>
    <t>断熱等+防音インプラス for Renovation（中桟付障子）引違い（H）Low-E複層 ガス層：8mm以上極小（X）</t>
  </si>
  <si>
    <t>003NPJHL2BL</t>
  </si>
  <si>
    <t>断熱等+防音インプラス for Renovation（中桟付障子）引違い（H）Low-E複層 ガス層：8mm未満大（L）</t>
  </si>
  <si>
    <t>003NPJHL2BM</t>
  </si>
  <si>
    <t>断熱等+防音インプラス for Renovation（中桟付障子）引違い（H）Low-E複層 ガス層：8mm未満中（M）</t>
  </si>
  <si>
    <t>003NPJHL2BS</t>
  </si>
  <si>
    <t>断熱等+防音インプラス for Renovation（中桟付障子）引違い（H）Low-E複層 ガス層：8mm未満小（S）</t>
  </si>
  <si>
    <t>003NPJHL3AL</t>
  </si>
  <si>
    <t>断熱等+防音インプラス for Renovation（中桟付障子）引違い（H）Low-E複層 空気層：11mm以上大（L）</t>
  </si>
  <si>
    <t>003NPJHL3AM</t>
  </si>
  <si>
    <t>断熱等+防音インプラス for Renovation（中桟付障子）引違い（H）Low-E複層 空気層：11mm以上中（M）</t>
  </si>
  <si>
    <t>003NPJHL3AS</t>
  </si>
  <si>
    <t>断熱等+防音インプラス for Renovation（中桟付障子）引違い（H）Low-E複層 空気層：11mm以上小（S）</t>
  </si>
  <si>
    <t>003NPJHL3AX</t>
  </si>
  <si>
    <t>断熱等+防音インプラス for Renovation（中桟付障子）引違い（H）Low-E複層 空気層：11mm以上極小（X）</t>
  </si>
  <si>
    <t>003NPJHL4BL</t>
  </si>
  <si>
    <t>断熱等+防音インプラス for Renovation（中桟付障子）引違い（H）Low-E複層 空気層：11mm未満大（L）</t>
  </si>
  <si>
    <t>003NPJHL4BM</t>
  </si>
  <si>
    <t>断熱等+防音インプラス for Renovation（中桟付障子）引違い（H）Low-E複層 空気層：11mm未満中（M）</t>
  </si>
  <si>
    <t>003NPJHL4BS</t>
  </si>
  <si>
    <t>断熱等+防音インプラス for Renovation（中桟付障子）引違い（H）Low-E複層 空気層：11mm未満小（S）</t>
  </si>
  <si>
    <t>003NPJHL5BL</t>
  </si>
  <si>
    <t>断熱等+防音インプラス for Renovation（中桟付障子）引違い（H）複層 空気層：厚み問わず大（L）</t>
  </si>
  <si>
    <t>003NPJHL5BM</t>
  </si>
  <si>
    <t>断熱等+防音インプラス for Renovation（中桟付障子）引違い（H）複層 空気層：厚み問わず中（M）</t>
  </si>
  <si>
    <t>003NPJHL5BS</t>
  </si>
  <si>
    <t>断熱等+防音インプラス for Renovation（中桟付障子）引違い（H）複層 空気層：厚み問わず小（S）</t>
  </si>
  <si>
    <t>003NPJHR7ZL</t>
  </si>
  <si>
    <t>断熱等+防音インプラス for Renovation（中桟付障子）引違い（H）内窓のガラス日射熱取得率0.69以下大（L）</t>
  </si>
  <si>
    <t>003NPJHR7ZM</t>
  </si>
  <si>
    <t>断熱等+防音インプラス for Renovation（中桟付障子）引違い（H）内窓のガラス日射熱取得率0.69以下中（M）</t>
  </si>
  <si>
    <t>003NPJHR7ZS</t>
  </si>
  <si>
    <t>断熱等+防音インプラス for Renovation（中桟付障子）引違い（H）内窓のガラス日射熱取得率0.69以下小（S）</t>
  </si>
  <si>
    <t>断熱等+防音インプラス 引違い窓 真空ガラス（中桟付障子除く）</t>
  </si>
  <si>
    <t>断熱等+防音インプラス 引違い窓 真空ガラス（中桟付障子除く）引違い（H）</t>
  </si>
  <si>
    <t>断熱等+防音インプラス FIX・開き窓 真空ガラス</t>
  </si>
  <si>
    <t>断熱等+防音インプラス FIX・開き窓 真空ガラス開き（T）</t>
  </si>
  <si>
    <t>断熱等+防音インプラス FIX・開き窓 真空ガラスFIX（F）</t>
  </si>
  <si>
    <t>断熱等+防音インプラス テラスドア 真空ガラス</t>
  </si>
  <si>
    <t>断熱等+防音インプラス テラスドア 真空ガラス開き（T）</t>
  </si>
  <si>
    <t>断熱等+防音インプラス 引違い窓 複層ガラス（中桟付障子除く）</t>
  </si>
  <si>
    <t>断熱等+防音インプラス 引違い窓 複層ガラス（中桟付障子除く）引違い（H）</t>
  </si>
  <si>
    <t>断熱等+防音インプラス 引違い窓 複層ガラス（中桟付障子）</t>
  </si>
  <si>
    <t>断熱等+防音インプラス 引違い窓 複層ガラス（中桟付障子）引違い（H）</t>
  </si>
  <si>
    <t>断熱等+防音インプラス FIX・開き窓 複層ガラス</t>
  </si>
  <si>
    <t>断熱等+防音インプラス FIX・開き窓 複層ガラス開き（T）</t>
  </si>
  <si>
    <t>断熱等+防音インプラス FIX・開き窓 複層ガラスFIX（F）</t>
  </si>
  <si>
    <t>断熱等+防音インプラス テラスドア 複層ガラス</t>
  </si>
  <si>
    <t>断熱等+防音インプラス テラスドア 複層ガラス開き（T）</t>
  </si>
  <si>
    <t>断熱等+防音インプラス 引違い窓 単板ガラス（中桟付障子除く）</t>
  </si>
  <si>
    <t>断熱等+防音インプラス 引違い窓 単板ガラス（中桟付障子除く）引違い（H）</t>
  </si>
  <si>
    <t>断熱等+防音インプラス 引違い窓 単板ガラス（中桟付障子）</t>
  </si>
  <si>
    <t>断熱等+防音インプラス 引違い窓 単板ガラス（中桟付障子）引違い（H）</t>
  </si>
  <si>
    <t>断熱等+防音インプラス FIX・開き窓 単板ガラス</t>
  </si>
  <si>
    <t>断熱等+防音インプラス FIX・開き窓 単板ガラス開き（T）</t>
  </si>
  <si>
    <t>断熱等+防音インプラス FIX・開き窓 単板ガラスFIX（F）</t>
  </si>
  <si>
    <t>断熱等+防音インプラス テラスドア 単板ガラス</t>
  </si>
  <si>
    <t>断熱等+防音インプラス テラスドア 単板ガラス開き（T）</t>
  </si>
  <si>
    <t>断熱等+防音インプラス for Renovation（中桟付障子除く）</t>
  </si>
  <si>
    <t>断熱等+防音インプラス for Renovation（中桟付障子除く）引違い（H）</t>
  </si>
  <si>
    <t>断熱等+防音インプラス for Renovation（中桟付障子）</t>
  </si>
  <si>
    <t>断熱等+防音インプラス for Renovation（中桟付障子）引違い（H）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</si>
</sst>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0"/>
  </numFmts>
  <fonts count="38" x14ac:knownFonts="1">
    <font>
      <sz val="11"/>
      <color theme="1"/>
      <name val="游ゴシック"/>
      <family val="2"/>
      <charset val="128"/>
    </font>
    <font>
      <sz val="11"/>
      <color theme="1"/>
      <name val="游ゴシック"/>
      <family val="2"/>
      <charset val="128"/>
      <scheme val="minor"/>
    </font>
    <font>
      <sz val="11"/>
      <color theme="1"/>
      <name val="Meiryo UI"/>
      <family val="3"/>
      <charset val="128"/>
    </font>
    <font>
      <sz val="6"/>
      <name val="游ゴシック"/>
      <family val="2"/>
      <charset val="128"/>
    </font>
    <font>
      <b/>
      <sz val="16"/>
      <color theme="1"/>
      <name val="Meiryo UI"/>
      <family val="3"/>
      <charset val="128"/>
    </font>
    <font>
      <sz val="6"/>
      <name val="游ゴシック"/>
      <family val="2"/>
      <charset val="128"/>
      <scheme val="minor"/>
    </font>
    <font>
      <b/>
      <sz val="18"/>
      <color theme="1"/>
      <name val="Meiryo UI"/>
      <family val="3"/>
      <charset val="128"/>
    </font>
    <font>
      <b/>
      <sz val="11"/>
      <color theme="1"/>
      <name val="Meiryo UI"/>
      <family val="3"/>
      <charset val="128"/>
    </font>
    <font>
      <sz val="11"/>
      <color rgb="FFFF0000"/>
      <name val="Meiryo UI"/>
      <family val="3"/>
      <charset val="128"/>
    </font>
    <font>
      <b/>
      <sz val="11"/>
      <color rgb="FFFF0000"/>
      <name val="Meiryo UI"/>
      <family val="3"/>
      <charset val="128"/>
    </font>
    <font>
      <sz val="12"/>
      <color rgb="FFFF0000"/>
      <name val="Meiryo UI"/>
      <family val="3"/>
      <charset val="128"/>
    </font>
    <font>
      <u/>
      <sz val="11"/>
      <color theme="10"/>
      <name val="游ゴシック"/>
      <family val="2"/>
      <charset val="128"/>
      <scheme val="minor"/>
    </font>
    <font>
      <u/>
      <sz val="11"/>
      <color theme="10"/>
      <name val="Meiryo UI"/>
      <family val="3"/>
      <charset val="128"/>
    </font>
    <font>
      <sz val="11"/>
      <color theme="1"/>
      <name val="ＭＳ Ｐゴシック"/>
      <family val="3"/>
      <charset val="128"/>
    </font>
    <font>
      <b/>
      <sz val="15"/>
      <color theme="3"/>
      <name val="游ゴシック"/>
      <family val="2"/>
      <charset val="128"/>
      <scheme val="minor"/>
    </font>
    <font>
      <sz val="6"/>
      <name val="ＭＳ ゴシック"/>
      <family val="3"/>
      <charset val="128"/>
    </font>
    <font>
      <b/>
      <sz val="11"/>
      <color theme="0"/>
      <name val="Meiryo UI"/>
      <family val="3"/>
      <charset val="128"/>
    </font>
    <font>
      <sz val="11"/>
      <color theme="0"/>
      <name val="Meiryo UI"/>
      <family val="3"/>
      <charset val="128"/>
    </font>
    <font>
      <sz val="9"/>
      <color indexed="81"/>
      <name val="Meiryo UI"/>
      <family val="3"/>
      <charset val="128"/>
    </font>
    <font>
      <sz val="10"/>
      <color indexed="81"/>
      <name val="Meiryo UI"/>
      <family val="3"/>
      <charset val="128"/>
    </font>
    <font>
      <u/>
      <sz val="12"/>
      <color theme="10"/>
      <name val="Meiryo UI"/>
      <family val="3"/>
      <charset val="128"/>
    </font>
    <font>
      <sz val="12"/>
      <color theme="1"/>
      <name val="Meiryo UI"/>
      <family val="3"/>
      <charset val="128"/>
    </font>
    <font>
      <sz val="11"/>
      <name val="Meiryo UI"/>
      <family val="3"/>
      <charset val="128"/>
    </font>
    <font>
      <b/>
      <sz val="18"/>
      <name val="Meiryo UI"/>
      <family val="3"/>
      <charset val="128"/>
    </font>
    <font>
      <sz val="6"/>
      <name val="ＭＳ Ｐゴシック"/>
      <family val="3"/>
      <charset val="128"/>
    </font>
    <font>
      <b/>
      <sz val="26"/>
      <name val="Meiryo UI"/>
      <family val="3"/>
      <charset val="128"/>
    </font>
    <font>
      <b/>
      <sz val="12"/>
      <name val="Meiryo UI"/>
      <family val="3"/>
      <charset val="128"/>
    </font>
    <font>
      <b/>
      <sz val="14"/>
      <color theme="1"/>
      <name val="Meiryo UI"/>
      <family val="3"/>
      <charset val="128"/>
    </font>
    <font>
      <sz val="14"/>
      <color theme="1"/>
      <name val="Meiryo UI"/>
      <family val="3"/>
      <charset val="128"/>
    </font>
    <font>
      <sz val="14"/>
      <color rgb="FFFF0000"/>
      <name val="Meiryo UI"/>
      <family val="3"/>
      <charset val="128"/>
    </font>
    <font>
      <sz val="11"/>
      <name val="ＭＳ Ｐゴシック"/>
      <family val="3"/>
      <charset val="128"/>
    </font>
    <font>
      <sz val="10"/>
      <name val="ＭＳ ゴシック"/>
      <family val="3"/>
      <charset val="128"/>
    </font>
    <font>
      <sz val="10"/>
      <name val="ＭＳ Ｐゴシック"/>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
      <sz val="11"/>
      <color theme="1"/>
      <name val="游ゴシック"/>
      <family val="2"/>
      <scheme val="minor"/>
    </font>
    <font>
      <b/>
      <sz val="12"/>
      <color theme="1"/>
      <name val="Meiryo UI"/>
      <family val="3"/>
      <charset val="128"/>
    </font>
  </fonts>
  <fills count="22">
    <fill>
      <patternFill patternType="none"/>
    </fill>
    <fill>
      <patternFill patternType="gray125"/>
    </fill>
    <fill>
      <patternFill patternType="solid">
        <fgColor theme="7" tint="0.59999389629810485"/>
        <bgColor indexed="64"/>
      </patternFill>
    </fill>
    <fill>
      <patternFill patternType="solid">
        <fgColor theme="2"/>
        <bgColor indexed="64"/>
      </patternFill>
    </fill>
    <fill>
      <patternFill patternType="solid">
        <fgColor rgb="FFEF8786"/>
        <bgColor indexed="64"/>
      </patternFill>
    </fill>
    <fill>
      <patternFill patternType="solid">
        <fgColor rgb="FF35AD72"/>
        <bgColor indexed="64"/>
      </patternFill>
    </fill>
    <fill>
      <patternFill patternType="solid">
        <fgColor theme="7"/>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indexed="42"/>
        <bgColor indexed="64"/>
      </patternFill>
    </fill>
    <fill>
      <patternFill patternType="solid">
        <fgColor indexed="2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s>
  <borders count="20">
    <border>
      <left/>
      <right/>
      <top/>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xf numFmtId="0" fontId="1" fillId="0" borderId="0">
      <alignment vertical="center"/>
    </xf>
    <xf numFmtId="0" fontId="13" fillId="0" borderId="0">
      <alignment vertical="center"/>
    </xf>
    <xf numFmtId="0" fontId="31" fillId="0" borderId="0"/>
    <xf numFmtId="0" fontId="30" fillId="0" borderId="0">
      <alignment vertical="center"/>
    </xf>
    <xf numFmtId="0" fontId="31" fillId="0" borderId="0"/>
    <xf numFmtId="0" fontId="33" fillId="0" borderId="0" applyNumberFormat="0" applyFill="0" applyBorder="0" applyAlignment="0" applyProtection="0">
      <alignment vertical="center"/>
    </xf>
    <xf numFmtId="0" fontId="36" fillId="0" borderId="0"/>
  </cellStyleXfs>
  <cellXfs count="238">
    <xf numFmtId="0" fontId="0" fillId="0" borderId="0" xfId="0">
      <alignment vertical="center"/>
    </xf>
    <xf numFmtId="0" fontId="2" fillId="0" borderId="0" xfId="3" applyFont="1" applyProtection="1">
      <alignment vertical="center"/>
      <protection hidden="1"/>
    </xf>
    <xf numFmtId="0" fontId="2" fillId="0" borderId="0" xfId="3" applyFont="1" applyAlignment="1" applyProtection="1">
      <alignment horizontal="center" vertical="center"/>
      <protection hidden="1"/>
    </xf>
    <xf numFmtId="38" fontId="2" fillId="0" borderId="0" xfId="1" applyFont="1" applyAlignment="1" applyProtection="1">
      <alignment horizontal="center" vertical="center"/>
      <protection hidden="1"/>
    </xf>
    <xf numFmtId="0" fontId="4" fillId="0" borderId="0" xfId="3" applyFont="1" applyAlignment="1" applyProtection="1">
      <alignment horizontal="left" vertical="center"/>
      <protection hidden="1"/>
    </xf>
    <xf numFmtId="0" fontId="2" fillId="0" borderId="0" xfId="3" applyFont="1" applyAlignment="1" applyProtection="1">
      <alignment horizontal="right" vertical="center"/>
      <protection hidden="1"/>
    </xf>
    <xf numFmtId="0" fontId="2" fillId="2" borderId="1" xfId="3" applyFont="1" applyFill="1" applyBorder="1" applyAlignment="1" applyProtection="1">
      <alignment horizontal="center" vertical="center"/>
      <protection locked="0" hidden="1"/>
    </xf>
    <xf numFmtId="0" fontId="2" fillId="2" borderId="1" xfId="3" applyFont="1" applyFill="1" applyBorder="1" applyAlignment="1" applyProtection="1">
      <alignment horizontal="center" vertical="center" shrinkToFit="1"/>
      <protection locked="0" hidden="1"/>
    </xf>
    <xf numFmtId="0" fontId="2" fillId="0" borderId="0" xfId="3" applyFont="1" applyAlignment="1" applyProtection="1">
      <alignment horizontal="left" vertical="center"/>
      <protection hidden="1"/>
    </xf>
    <xf numFmtId="0" fontId="6" fillId="0" borderId="0" xfId="3" applyFont="1" applyAlignment="1" applyProtection="1">
      <alignment horizontal="left" vertical="center"/>
      <protection hidden="1"/>
    </xf>
    <xf numFmtId="0" fontId="7" fillId="0" borderId="0" xfId="3" applyFont="1" applyAlignment="1" applyProtection="1">
      <alignment horizontal="left" vertical="center"/>
      <protection hidden="1"/>
    </xf>
    <xf numFmtId="0" fontId="2" fillId="2" borderId="2" xfId="3" applyFont="1" applyFill="1" applyBorder="1" applyAlignment="1" applyProtection="1">
      <alignment horizontal="center" vertical="center"/>
      <protection locked="0"/>
    </xf>
    <xf numFmtId="0" fontId="2" fillId="0" borderId="3" xfId="3" applyFont="1" applyBorder="1" applyAlignment="1" applyProtection="1">
      <alignment horizontal="center" vertical="center"/>
      <protection locked="0"/>
    </xf>
    <xf numFmtId="0" fontId="2" fillId="2" borderId="2" xfId="3" applyFont="1" applyFill="1" applyBorder="1" applyAlignment="1">
      <alignment horizontal="center" vertical="center"/>
    </xf>
    <xf numFmtId="49" fontId="2" fillId="0" borderId="4" xfId="3" applyNumberFormat="1" applyFont="1" applyBorder="1" applyAlignment="1" applyProtection="1">
      <alignment horizontal="center" vertical="center"/>
      <protection locked="0"/>
    </xf>
    <xf numFmtId="38" fontId="2" fillId="0" borderId="0" xfId="1" applyFont="1" applyAlignment="1" applyProtection="1">
      <alignment horizontal="left" vertical="center"/>
      <protection hidden="1"/>
    </xf>
    <xf numFmtId="0" fontId="2" fillId="0" borderId="2" xfId="3" applyFont="1" applyBorder="1" applyAlignment="1" applyProtection="1">
      <alignment horizontal="center" vertical="center"/>
      <protection locked="0"/>
    </xf>
    <xf numFmtId="0" fontId="9" fillId="2" borderId="5" xfId="3" applyFont="1" applyFill="1" applyBorder="1" applyAlignment="1">
      <alignment horizontal="center" vertical="center"/>
    </xf>
    <xf numFmtId="0" fontId="10" fillId="0" borderId="6" xfId="3" applyFont="1" applyBorder="1" applyAlignment="1" applyProtection="1">
      <alignment horizontal="left" vertical="center" wrapText="1" indent="1" shrinkToFit="1"/>
      <protection locked="0"/>
    </xf>
    <xf numFmtId="0" fontId="8" fillId="0" borderId="0" xfId="3" applyFont="1" applyAlignment="1" applyProtection="1">
      <alignment horizontal="left" vertical="center"/>
      <protection hidden="1"/>
    </xf>
    <xf numFmtId="0" fontId="2" fillId="0" borderId="2" xfId="3" quotePrefix="1" applyFont="1" applyBorder="1" applyAlignment="1" applyProtection="1">
      <alignment horizontal="center" vertical="center"/>
      <protection locked="0"/>
    </xf>
    <xf numFmtId="0" fontId="9" fillId="2" borderId="7" xfId="3" applyFont="1" applyFill="1" applyBorder="1" applyAlignment="1">
      <alignment horizontal="center" vertical="center"/>
    </xf>
    <xf numFmtId="0" fontId="10" fillId="0" borderId="8" xfId="3" applyFont="1" applyBorder="1" applyAlignment="1" applyProtection="1">
      <alignment horizontal="left" vertical="center" wrapText="1" indent="1" shrinkToFit="1"/>
      <protection locked="0"/>
    </xf>
    <xf numFmtId="0" fontId="12" fillId="0" borderId="0" xfId="2" applyFont="1" applyAlignment="1" applyProtection="1">
      <alignment horizontal="left" vertical="center"/>
      <protection hidden="1"/>
    </xf>
    <xf numFmtId="0" fontId="12" fillId="0" borderId="0" xfId="2" applyFont="1" applyAlignment="1" applyProtection="1">
      <alignment horizontal="center" vertical="center"/>
      <protection hidden="1"/>
    </xf>
    <xf numFmtId="0" fontId="9" fillId="2" borderId="9" xfId="3" applyFont="1" applyFill="1" applyBorder="1" applyAlignment="1">
      <alignment horizontal="center" vertical="center"/>
    </xf>
    <xf numFmtId="0" fontId="10" fillId="0" borderId="10" xfId="3" applyFont="1" applyBorder="1" applyAlignment="1" applyProtection="1">
      <alignment horizontal="left" vertical="center" wrapText="1" indent="1" shrinkToFit="1"/>
      <protection locked="0"/>
    </xf>
    <xf numFmtId="0" fontId="2" fillId="0" borderId="0" xfId="3" applyFont="1" applyAlignment="1" applyProtection="1">
      <alignment horizontal="center" vertical="center"/>
      <protection hidden="1"/>
    </xf>
    <xf numFmtId="0" fontId="2" fillId="0" borderId="0" xfId="4" applyFont="1" applyAlignment="1" applyProtection="1">
      <alignment horizontal="left" vertical="center"/>
      <protection hidden="1"/>
    </xf>
    <xf numFmtId="0" fontId="2" fillId="0" borderId="0" xfId="4" applyFont="1" applyAlignment="1" applyProtection="1">
      <alignment horizontal="center" vertical="center"/>
      <protection hidden="1"/>
    </xf>
    <xf numFmtId="0" fontId="12" fillId="0" borderId="0" xfId="2" applyFont="1" applyAlignment="1" applyProtection="1">
      <alignment horizontal="center" vertical="center"/>
      <protection hidden="1"/>
    </xf>
    <xf numFmtId="0" fontId="7" fillId="0" borderId="0" xfId="3" applyFont="1">
      <alignment vertical="center"/>
    </xf>
    <xf numFmtId="0" fontId="7" fillId="3" borderId="2" xfId="3" applyFont="1" applyFill="1" applyBorder="1" applyAlignment="1" applyProtection="1">
      <alignment horizontal="center" vertical="center"/>
      <protection hidden="1"/>
    </xf>
    <xf numFmtId="0" fontId="7" fillId="3" borderId="5" xfId="3" applyFont="1" applyFill="1" applyBorder="1" applyAlignment="1" applyProtection="1">
      <alignment horizontal="center" vertical="center"/>
      <protection hidden="1"/>
    </xf>
    <xf numFmtId="0" fontId="7" fillId="3" borderId="11" xfId="3" applyFont="1" applyFill="1" applyBorder="1" applyAlignment="1" applyProtection="1">
      <alignment horizontal="center" vertical="center"/>
      <protection hidden="1"/>
    </xf>
    <xf numFmtId="0" fontId="7" fillId="2" borderId="6" xfId="3" applyFont="1" applyFill="1" applyBorder="1" applyAlignment="1">
      <alignment horizontal="center" vertical="center"/>
    </xf>
    <xf numFmtId="0" fontId="16" fillId="4" borderId="5" xfId="3" applyFont="1" applyFill="1" applyBorder="1" applyAlignment="1" applyProtection="1">
      <alignment horizontal="center" vertical="center"/>
      <protection hidden="1"/>
    </xf>
    <xf numFmtId="0" fontId="16" fillId="4" borderId="3" xfId="3" applyFont="1" applyFill="1" applyBorder="1" applyAlignment="1" applyProtection="1">
      <alignment horizontal="center" vertical="center"/>
      <protection hidden="1"/>
    </xf>
    <xf numFmtId="0" fontId="16" fillId="4" borderId="11" xfId="3" applyFont="1" applyFill="1" applyBorder="1" applyAlignment="1" applyProtection="1">
      <alignment horizontal="center" vertical="center"/>
      <protection hidden="1"/>
    </xf>
    <xf numFmtId="0" fontId="16" fillId="5" borderId="12" xfId="3" applyFont="1" applyFill="1" applyBorder="1" applyAlignment="1" applyProtection="1">
      <alignment horizontal="center" vertical="center"/>
      <protection hidden="1"/>
    </xf>
    <xf numFmtId="0" fontId="16" fillId="5" borderId="13" xfId="3" applyFont="1" applyFill="1" applyBorder="1" applyAlignment="1" applyProtection="1">
      <alignment horizontal="center" vertical="center"/>
      <protection hidden="1"/>
    </xf>
    <xf numFmtId="0" fontId="16" fillId="5" borderId="4" xfId="3" applyFont="1" applyFill="1" applyBorder="1" applyAlignment="1" applyProtection="1">
      <alignment horizontal="center" vertical="center"/>
      <protection hidden="1"/>
    </xf>
    <xf numFmtId="0" fontId="16" fillId="6" borderId="5" xfId="3" applyFont="1" applyFill="1" applyBorder="1" applyAlignment="1" applyProtection="1">
      <alignment horizontal="center" vertical="center" wrapText="1"/>
      <protection hidden="1"/>
    </xf>
    <xf numFmtId="0" fontId="16" fillId="6" borderId="11" xfId="3" applyFont="1" applyFill="1" applyBorder="1" applyAlignment="1" applyProtection="1">
      <alignment horizontal="center" vertical="center" wrapText="1"/>
      <protection hidden="1"/>
    </xf>
    <xf numFmtId="0" fontId="7" fillId="3" borderId="2" xfId="3" quotePrefix="1" applyFont="1" applyFill="1" applyBorder="1" applyAlignment="1" applyProtection="1">
      <alignment horizontal="center" vertical="center"/>
      <protection hidden="1"/>
    </xf>
    <xf numFmtId="0" fontId="7" fillId="3" borderId="12" xfId="3" applyFont="1" applyFill="1" applyBorder="1" applyAlignment="1" applyProtection="1">
      <alignment horizontal="center" vertical="center"/>
      <protection hidden="1"/>
    </xf>
    <xf numFmtId="0" fontId="7" fillId="0" borderId="7" xfId="3" applyFont="1" applyBorder="1">
      <alignment vertical="center"/>
    </xf>
    <xf numFmtId="0" fontId="7" fillId="3" borderId="9" xfId="3" applyFont="1" applyFill="1" applyBorder="1" applyAlignment="1" applyProtection="1">
      <alignment horizontal="center" vertical="center"/>
      <protection hidden="1"/>
    </xf>
    <xf numFmtId="0" fontId="7" fillId="3" borderId="14" xfId="3" applyFont="1" applyFill="1" applyBorder="1" applyAlignment="1" applyProtection="1">
      <alignment horizontal="center" vertical="center"/>
      <protection hidden="1"/>
    </xf>
    <xf numFmtId="0" fontId="7" fillId="2" borderId="8" xfId="3" applyFont="1" applyFill="1" applyBorder="1" applyAlignment="1">
      <alignment horizontal="center" vertical="center"/>
    </xf>
    <xf numFmtId="0" fontId="16" fillId="4" borderId="9" xfId="3" applyFont="1" applyFill="1" applyBorder="1" applyAlignment="1" applyProtection="1">
      <alignment horizontal="center" vertical="center"/>
      <protection hidden="1"/>
    </xf>
    <xf numFmtId="0" fontId="16" fillId="4" borderId="15" xfId="3" applyFont="1" applyFill="1" applyBorder="1" applyAlignment="1" applyProtection="1">
      <alignment horizontal="center" vertical="center"/>
      <protection hidden="1"/>
    </xf>
    <xf numFmtId="0" fontId="16" fillId="4" borderId="14" xfId="3" applyFont="1" applyFill="1" applyBorder="1" applyAlignment="1" applyProtection="1">
      <alignment horizontal="center" vertical="center"/>
      <protection hidden="1"/>
    </xf>
    <xf numFmtId="0" fontId="16" fillId="6" borderId="7" xfId="3" applyFont="1" applyFill="1" applyBorder="1" applyAlignment="1" applyProtection="1">
      <alignment horizontal="center" vertical="center" wrapText="1"/>
      <protection hidden="1"/>
    </xf>
    <xf numFmtId="0" fontId="16" fillId="6" borderId="16" xfId="3" applyFont="1" applyFill="1" applyBorder="1" applyAlignment="1" applyProtection="1">
      <alignment horizontal="center" vertical="center" wrapText="1"/>
      <protection hidden="1"/>
    </xf>
    <xf numFmtId="0" fontId="7" fillId="3" borderId="2" xfId="3" applyFont="1" applyFill="1" applyBorder="1" applyAlignment="1" applyProtection="1">
      <alignment horizontal="center" vertical="center"/>
      <protection hidden="1"/>
    </xf>
    <xf numFmtId="0" fontId="7" fillId="2" borderId="10" xfId="3" applyFont="1" applyFill="1" applyBorder="1" applyAlignment="1">
      <alignment horizontal="center" vertical="center"/>
    </xf>
    <xf numFmtId="0" fontId="16" fillId="4" borderId="2" xfId="3" applyFont="1" applyFill="1" applyBorder="1" applyAlignment="1" applyProtection="1">
      <alignment horizontal="center" vertical="center"/>
      <protection hidden="1"/>
    </xf>
    <xf numFmtId="38" fontId="16" fillId="4" borderId="2" xfId="1" applyFont="1" applyFill="1" applyBorder="1" applyAlignment="1" applyProtection="1">
      <alignment horizontal="center" vertical="center"/>
      <protection hidden="1"/>
    </xf>
    <xf numFmtId="0" fontId="16" fillId="5" borderId="2" xfId="3" applyFont="1" applyFill="1" applyBorder="1" applyAlignment="1" applyProtection="1">
      <alignment horizontal="center" vertical="center"/>
      <protection hidden="1"/>
    </xf>
    <xf numFmtId="38" fontId="16" fillId="5" borderId="2" xfId="1" applyFont="1" applyFill="1" applyBorder="1" applyAlignment="1" applyProtection="1">
      <alignment horizontal="center" vertical="center"/>
      <protection hidden="1"/>
    </xf>
    <xf numFmtId="0" fontId="16" fillId="6" borderId="9" xfId="3" applyFont="1" applyFill="1" applyBorder="1" applyAlignment="1" applyProtection="1">
      <alignment horizontal="center" vertical="center" wrapText="1"/>
      <protection hidden="1"/>
    </xf>
    <xf numFmtId="0" fontId="16" fillId="6" borderId="14" xfId="3" applyFont="1" applyFill="1" applyBorder="1" applyAlignment="1" applyProtection="1">
      <alignment horizontal="center" vertical="center" wrapText="1"/>
      <protection hidden="1"/>
    </xf>
    <xf numFmtId="0" fontId="7" fillId="3" borderId="12" xfId="3" applyFont="1" applyFill="1" applyBorder="1" applyAlignment="1" applyProtection="1">
      <alignment horizontal="center" vertical="center"/>
      <protection hidden="1"/>
    </xf>
    <xf numFmtId="0" fontId="2" fillId="0" borderId="0" xfId="3" applyFont="1">
      <alignment vertical="center"/>
    </xf>
    <xf numFmtId="0" fontId="2" fillId="3" borderId="17" xfId="3" applyFont="1" applyFill="1" applyBorder="1" applyAlignment="1" applyProtection="1">
      <alignment horizontal="center" vertical="center"/>
      <protection hidden="1"/>
    </xf>
    <xf numFmtId="0" fontId="2" fillId="2" borderId="17" xfId="3" applyFont="1" applyFill="1" applyBorder="1" applyAlignment="1">
      <alignment horizontal="center" vertical="center"/>
    </xf>
    <xf numFmtId="0" fontId="17" fillId="4" borderId="17" xfId="3" applyFont="1" applyFill="1" applyBorder="1" applyAlignment="1" applyProtection="1">
      <alignment horizontal="center" vertical="center"/>
      <protection hidden="1"/>
    </xf>
    <xf numFmtId="0" fontId="17" fillId="5" borderId="17" xfId="3" applyFont="1" applyFill="1" applyBorder="1" applyAlignment="1" applyProtection="1">
      <alignment horizontal="center" vertical="center"/>
      <protection hidden="1"/>
    </xf>
    <xf numFmtId="0" fontId="17" fillId="6" borderId="17" xfId="3" applyFont="1" applyFill="1" applyBorder="1" applyAlignment="1" applyProtection="1">
      <alignment horizontal="center" vertical="center"/>
      <protection hidden="1"/>
    </xf>
    <xf numFmtId="0" fontId="2" fillId="3" borderId="18" xfId="3" applyFont="1" applyFill="1" applyBorder="1" applyAlignment="1" applyProtection="1">
      <alignment horizontal="center" vertical="center"/>
      <protection hidden="1"/>
    </xf>
    <xf numFmtId="0" fontId="2" fillId="0" borderId="7" xfId="3" applyFont="1" applyBorder="1">
      <alignment vertical="center"/>
    </xf>
    <xf numFmtId="0" fontId="2" fillId="0" borderId="10" xfId="3" applyFont="1" applyBorder="1" applyAlignment="1" applyProtection="1">
      <alignment horizontal="center" vertical="center"/>
      <protection locked="0"/>
    </xf>
    <xf numFmtId="0" fontId="2" fillId="0" borderId="10" xfId="3" applyFont="1" applyBorder="1" applyProtection="1">
      <alignment vertical="center"/>
      <protection locked="0"/>
    </xf>
    <xf numFmtId="0" fontId="2" fillId="3" borderId="10" xfId="3" applyFont="1" applyFill="1" applyBorder="1" applyAlignment="1" applyProtection="1">
      <alignment horizontal="center" vertical="center"/>
      <protection hidden="1"/>
    </xf>
    <xf numFmtId="0" fontId="2" fillId="0" borderId="10" xfId="3" applyFont="1" applyBorder="1" applyAlignment="1" applyProtection="1">
      <alignment horizontal="right" vertical="center"/>
      <protection locked="0" hidden="1"/>
    </xf>
    <xf numFmtId="0" fontId="2" fillId="7" borderId="10" xfId="3" applyFont="1" applyFill="1" applyBorder="1" applyAlignment="1" applyProtection="1">
      <alignment horizontal="center" vertical="center" shrinkToFit="1"/>
      <protection hidden="1"/>
    </xf>
    <xf numFmtId="38" fontId="2" fillId="7" borderId="10" xfId="1" quotePrefix="1" applyFont="1" applyFill="1" applyBorder="1" applyAlignment="1" applyProtection="1">
      <alignment horizontal="center" vertical="center" shrinkToFit="1"/>
      <protection hidden="1"/>
    </xf>
    <xf numFmtId="38" fontId="2" fillId="7" borderId="10" xfId="1" applyFont="1" applyFill="1" applyBorder="1" applyAlignment="1" applyProtection="1">
      <alignment horizontal="center" vertical="center" shrinkToFit="1"/>
      <protection hidden="1"/>
    </xf>
    <xf numFmtId="0" fontId="2" fillId="8" borderId="10" xfId="3" applyFont="1" applyFill="1" applyBorder="1" applyAlignment="1" applyProtection="1">
      <alignment horizontal="center" vertical="center" shrinkToFit="1"/>
      <protection hidden="1"/>
    </xf>
    <xf numFmtId="38" fontId="2" fillId="8" borderId="10" xfId="1" applyFont="1" applyFill="1" applyBorder="1" applyAlignment="1" applyProtection="1">
      <alignment horizontal="center" vertical="center" shrinkToFit="1"/>
      <protection hidden="1"/>
    </xf>
    <xf numFmtId="38" fontId="2" fillId="8" borderId="10" xfId="1" applyFont="1" applyFill="1" applyBorder="1" applyAlignment="1" applyProtection="1">
      <alignment horizontal="right" vertical="center" shrinkToFit="1"/>
    </xf>
    <xf numFmtId="38" fontId="2" fillId="9" borderId="9" xfId="1" applyFont="1" applyFill="1" applyBorder="1" applyAlignment="1" applyProtection="1">
      <alignment horizontal="center" vertical="center" shrinkToFit="1"/>
      <protection hidden="1"/>
    </xf>
    <xf numFmtId="38" fontId="2" fillId="9" borderId="9" xfId="1" applyFont="1" applyFill="1" applyBorder="1" applyAlignment="1" applyProtection="1">
      <alignment horizontal="center" vertical="center"/>
      <protection hidden="1"/>
    </xf>
    <xf numFmtId="0" fontId="2" fillId="0" borderId="10" xfId="3" applyFont="1" applyBorder="1" applyAlignment="1" applyProtection="1">
      <alignment horizontal="center" vertical="center"/>
      <protection locked="0" hidden="1"/>
    </xf>
    <xf numFmtId="0" fontId="2" fillId="0" borderId="2" xfId="3" applyFont="1" applyBorder="1" applyAlignment="1" applyProtection="1">
      <alignment horizontal="right" vertical="center"/>
      <protection locked="0" hidden="1"/>
    </xf>
    <xf numFmtId="38" fontId="2" fillId="7" borderId="2" xfId="1" applyFont="1" applyFill="1" applyBorder="1" applyAlignment="1" applyProtection="1">
      <alignment horizontal="center" vertical="center" shrinkToFit="1"/>
      <protection hidden="1"/>
    </xf>
    <xf numFmtId="38" fontId="2" fillId="8" borderId="2" xfId="1" applyFont="1" applyFill="1" applyBorder="1" applyAlignment="1" applyProtection="1">
      <alignment horizontal="center" vertical="center" shrinkToFit="1"/>
      <protection hidden="1"/>
    </xf>
    <xf numFmtId="38" fontId="2" fillId="8" borderId="2" xfId="1" applyFont="1" applyFill="1" applyBorder="1" applyAlignment="1" applyProtection="1">
      <alignment horizontal="right" vertical="center" shrinkToFit="1"/>
    </xf>
    <xf numFmtId="0" fontId="2" fillId="0" borderId="2" xfId="3" applyFont="1" applyBorder="1" applyAlignment="1" applyProtection="1">
      <alignment horizontal="center" vertical="center"/>
      <protection locked="0" hidden="1"/>
    </xf>
    <xf numFmtId="0" fontId="2" fillId="0" borderId="0" xfId="3" applyFont="1" applyAlignment="1">
      <alignment horizontal="center" vertical="center"/>
    </xf>
    <xf numFmtId="0" fontId="2" fillId="0" borderId="0" xfId="3" applyFont="1" applyAlignment="1">
      <alignment horizontal="right" vertical="center"/>
    </xf>
    <xf numFmtId="38" fontId="2" fillId="0" borderId="0" xfId="1" applyFont="1" applyAlignment="1" applyProtection="1">
      <alignment horizontal="center" vertical="center"/>
    </xf>
    <xf numFmtId="38" fontId="2" fillId="0" borderId="0" xfId="1" applyFont="1" applyAlignment="1" applyProtection="1">
      <alignment horizontal="right" vertical="center"/>
    </xf>
    <xf numFmtId="38" fontId="2" fillId="0" borderId="0" xfId="1" applyFont="1" applyAlignment="1" applyProtection="1">
      <alignment horizontal="right" vertical="center"/>
      <protection hidden="1"/>
    </xf>
    <xf numFmtId="0" fontId="4" fillId="0" borderId="0" xfId="3" applyFont="1" applyAlignment="1" applyProtection="1">
      <alignment horizontal="left" vertical="center" shrinkToFit="1"/>
      <protection hidden="1"/>
    </xf>
    <xf numFmtId="0" fontId="20" fillId="0" borderId="0" xfId="2" applyFont="1" applyAlignment="1" applyProtection="1">
      <alignment horizontal="center" vertical="center" shrinkToFit="1"/>
      <protection hidden="1"/>
    </xf>
    <xf numFmtId="0" fontId="20" fillId="0" borderId="0" xfId="2" applyFont="1" applyAlignment="1" applyProtection="1">
      <alignment vertical="center" shrinkToFit="1"/>
      <protection hidden="1"/>
    </xf>
    <xf numFmtId="38" fontId="7" fillId="0" borderId="0" xfId="1" applyFont="1" applyAlignment="1" applyProtection="1">
      <alignment horizontal="left" vertical="center"/>
      <protection hidden="1"/>
    </xf>
    <xf numFmtId="0" fontId="2" fillId="0" borderId="0" xfId="3" applyFont="1" applyAlignment="1" applyProtection="1">
      <alignment horizontal="left" vertical="top"/>
      <protection hidden="1"/>
    </xf>
    <xf numFmtId="0" fontId="21" fillId="0" borderId="0" xfId="3" applyFont="1" applyAlignment="1" applyProtection="1">
      <alignment horizontal="left" vertical="center"/>
      <protection hidden="1"/>
    </xf>
    <xf numFmtId="0" fontId="7" fillId="3" borderId="6" xfId="3" applyFont="1" applyFill="1" applyBorder="1" applyAlignment="1" applyProtection="1">
      <alignment horizontal="center" vertical="center"/>
      <protection hidden="1"/>
    </xf>
    <xf numFmtId="0" fontId="16" fillId="10" borderId="5" xfId="3" applyFont="1" applyFill="1" applyBorder="1" applyAlignment="1" applyProtection="1">
      <alignment horizontal="center" vertical="center" wrapText="1"/>
      <protection hidden="1"/>
    </xf>
    <xf numFmtId="0" fontId="16" fillId="10" borderId="11" xfId="3" applyFont="1" applyFill="1" applyBorder="1" applyAlignment="1" applyProtection="1">
      <alignment horizontal="center" vertical="center" wrapText="1"/>
      <protection hidden="1"/>
    </xf>
    <xf numFmtId="0" fontId="7" fillId="3" borderId="8" xfId="3" applyFont="1" applyFill="1" applyBorder="1" applyAlignment="1" applyProtection="1">
      <alignment horizontal="center" vertical="center"/>
      <protection hidden="1"/>
    </xf>
    <xf numFmtId="0" fontId="16" fillId="10" borderId="7" xfId="3" applyFont="1" applyFill="1" applyBorder="1" applyAlignment="1" applyProtection="1">
      <alignment horizontal="center" vertical="center" wrapText="1"/>
      <protection hidden="1"/>
    </xf>
    <xf numFmtId="0" fontId="16" fillId="10" borderId="16" xfId="3" applyFont="1" applyFill="1" applyBorder="1" applyAlignment="1" applyProtection="1">
      <alignment horizontal="center" vertical="center" wrapText="1"/>
      <protection hidden="1"/>
    </xf>
    <xf numFmtId="0" fontId="7" fillId="3" borderId="10" xfId="3" applyFont="1" applyFill="1" applyBorder="1" applyAlignment="1" applyProtection="1">
      <alignment horizontal="center" vertical="center"/>
      <protection hidden="1"/>
    </xf>
    <xf numFmtId="0" fontId="16" fillId="10" borderId="9" xfId="3" applyFont="1" applyFill="1" applyBorder="1" applyAlignment="1" applyProtection="1">
      <alignment horizontal="center" vertical="center" wrapText="1"/>
      <protection hidden="1"/>
    </xf>
    <xf numFmtId="0" fontId="16" fillId="10" borderId="14" xfId="3" applyFont="1" applyFill="1" applyBorder="1" applyAlignment="1" applyProtection="1">
      <alignment horizontal="center" vertical="center" wrapText="1"/>
      <protection hidden="1"/>
    </xf>
    <xf numFmtId="0" fontId="17" fillId="10" borderId="17" xfId="3" applyFont="1" applyFill="1" applyBorder="1" applyAlignment="1" applyProtection="1">
      <alignment horizontal="center" vertical="center"/>
      <protection hidden="1"/>
    </xf>
    <xf numFmtId="0" fontId="2" fillId="3" borderId="10" xfId="3" applyFont="1" applyFill="1" applyBorder="1" applyAlignment="1">
      <alignment horizontal="center" vertical="center"/>
    </xf>
    <xf numFmtId="0" fontId="2" fillId="3" borderId="10" xfId="3" applyFont="1" applyFill="1" applyBorder="1">
      <alignment vertical="center"/>
    </xf>
    <xf numFmtId="0" fontId="2" fillId="8" borderId="10" xfId="3" applyFont="1" applyFill="1" applyBorder="1" applyAlignment="1" applyProtection="1">
      <alignment horizontal="center" vertical="center" wrapText="1" shrinkToFit="1"/>
      <protection hidden="1"/>
    </xf>
    <xf numFmtId="0" fontId="17" fillId="0" borderId="0" xfId="3" applyFont="1" applyAlignment="1">
      <alignment horizontal="left" vertical="center"/>
    </xf>
    <xf numFmtId="0" fontId="22" fillId="0" borderId="0" xfId="3" applyFont="1" applyAlignment="1">
      <alignment horizontal="left" vertical="center"/>
    </xf>
    <xf numFmtId="0" fontId="22" fillId="0" borderId="0" xfId="3" applyFont="1" applyAlignment="1">
      <alignment horizontal="left" vertical="center" shrinkToFit="1"/>
    </xf>
    <xf numFmtId="176" fontId="22" fillId="0" borderId="0" xfId="3" applyNumberFormat="1" applyFont="1" applyAlignment="1">
      <alignment horizontal="center" vertical="center" shrinkToFit="1"/>
    </xf>
    <xf numFmtId="0" fontId="23" fillId="0" borderId="0" xfId="3" applyFont="1" applyAlignment="1">
      <alignment horizontal="left" vertical="center"/>
    </xf>
    <xf numFmtId="0" fontId="25" fillId="0" borderId="0" xfId="3" applyFont="1" applyAlignment="1">
      <alignment horizontal="left" vertical="center"/>
    </xf>
    <xf numFmtId="0" fontId="20" fillId="0" borderId="0" xfId="2" applyFont="1" applyAlignment="1" applyProtection="1">
      <alignment vertical="center"/>
      <protection hidden="1"/>
    </xf>
    <xf numFmtId="0" fontId="20" fillId="0" borderId="0" xfId="2" applyFont="1" applyAlignment="1" applyProtection="1">
      <alignment horizontal="center" vertical="center"/>
      <protection hidden="1"/>
    </xf>
    <xf numFmtId="0" fontId="20" fillId="0" borderId="0" xfId="2" applyFont="1" applyAlignment="1">
      <alignment horizontal="center" vertical="center"/>
    </xf>
    <xf numFmtId="0" fontId="22" fillId="0" borderId="0" xfId="3" applyFont="1" applyAlignment="1">
      <alignment horizontal="right" vertical="center" shrinkToFit="1"/>
    </xf>
    <xf numFmtId="176" fontId="22" fillId="0" borderId="0" xfId="3" applyNumberFormat="1" applyFont="1" applyAlignment="1">
      <alignment horizontal="right" vertical="center"/>
    </xf>
    <xf numFmtId="0" fontId="22" fillId="0" borderId="0" xfId="3" applyFont="1" applyAlignment="1">
      <alignment horizontal="left" vertical="center" wrapText="1"/>
    </xf>
    <xf numFmtId="0" fontId="22" fillId="0" borderId="0" xfId="3" applyFont="1" applyAlignment="1">
      <alignment horizontal="left" vertical="center"/>
    </xf>
    <xf numFmtId="0" fontId="26" fillId="11" borderId="2" xfId="3" applyFont="1" applyFill="1" applyBorder="1" applyAlignment="1">
      <alignment horizontal="center" vertical="center"/>
    </xf>
    <xf numFmtId="0" fontId="26" fillId="11" borderId="2" xfId="3" applyFont="1" applyFill="1" applyBorder="1" applyAlignment="1">
      <alignment horizontal="center" vertical="center" wrapText="1"/>
    </xf>
    <xf numFmtId="0" fontId="26" fillId="11" borderId="6" xfId="3" applyFont="1" applyFill="1" applyBorder="1" applyAlignment="1">
      <alignment horizontal="center" vertical="center" shrinkToFit="1"/>
    </xf>
    <xf numFmtId="0" fontId="26" fillId="11" borderId="0" xfId="3" applyFont="1" applyFill="1" applyAlignment="1">
      <alignment horizontal="left" vertical="center" shrinkToFit="1"/>
    </xf>
    <xf numFmtId="176" fontId="26" fillId="11" borderId="2" xfId="3" applyNumberFormat="1" applyFont="1" applyFill="1" applyBorder="1" applyAlignment="1">
      <alignment horizontal="center" vertical="center"/>
    </xf>
    <xf numFmtId="0" fontId="17" fillId="0" borderId="0" xfId="3" applyFont="1" applyAlignment="1">
      <alignment horizontal="left" vertical="top"/>
    </xf>
    <xf numFmtId="0" fontId="26" fillId="11" borderId="2" xfId="3" applyFont="1" applyFill="1" applyBorder="1" applyAlignment="1">
      <alignment horizontal="left" vertical="center" wrapText="1"/>
    </xf>
    <xf numFmtId="0" fontId="26" fillId="11" borderId="10" xfId="3" applyFont="1" applyFill="1" applyBorder="1" applyAlignment="1">
      <alignment horizontal="center" vertical="center" shrinkToFit="1"/>
    </xf>
    <xf numFmtId="0" fontId="22" fillId="11" borderId="0" xfId="3" applyFont="1" applyFill="1" applyAlignment="1">
      <alignment horizontal="left" vertical="top" shrinkToFit="1"/>
    </xf>
    <xf numFmtId="0" fontId="22" fillId="0" borderId="0" xfId="3" applyFont="1" applyAlignment="1">
      <alignment horizontal="left" vertical="top"/>
    </xf>
    <xf numFmtId="0" fontId="22" fillId="0" borderId="0" xfId="3" applyFont="1" applyAlignment="1">
      <alignment horizontal="left" vertical="top" shrinkToFit="1"/>
    </xf>
    <xf numFmtId="176" fontId="22" fillId="0" borderId="0" xfId="3" applyNumberFormat="1" applyFont="1" applyAlignment="1">
      <alignment horizontal="center" vertical="top" shrinkToFit="1"/>
    </xf>
    <xf numFmtId="0" fontId="6" fillId="0" borderId="0" xfId="3" applyFont="1" applyProtection="1">
      <alignment vertical="center"/>
      <protection hidden="1"/>
    </xf>
    <xf numFmtId="0" fontId="21" fillId="0" borderId="0" xfId="2" applyFont="1" applyFill="1" applyAlignment="1" applyProtection="1">
      <alignment horizontal="center" vertical="center"/>
      <protection hidden="1"/>
    </xf>
    <xf numFmtId="0" fontId="20" fillId="0" borderId="0" xfId="2" applyFont="1" applyFill="1" applyAlignment="1" applyProtection="1">
      <alignment horizontal="left" vertical="center"/>
      <protection hidden="1"/>
    </xf>
    <xf numFmtId="0" fontId="21" fillId="0" borderId="0" xfId="3" applyFont="1" applyProtection="1">
      <alignment vertical="center"/>
      <protection hidden="1"/>
    </xf>
    <xf numFmtId="0" fontId="20" fillId="0" borderId="0" xfId="2" applyFont="1" applyFill="1" applyAlignment="1" applyProtection="1">
      <alignment vertical="center"/>
      <protection hidden="1"/>
    </xf>
    <xf numFmtId="0" fontId="6" fillId="0" borderId="3" xfId="3" applyFont="1" applyBorder="1" applyProtection="1">
      <alignment vertical="center"/>
      <protection hidden="1"/>
    </xf>
    <xf numFmtId="0" fontId="2" fillId="0" borderId="3" xfId="3" applyFont="1" applyBorder="1" applyAlignment="1" applyProtection="1">
      <alignment horizontal="center" vertical="center"/>
      <protection hidden="1"/>
    </xf>
    <xf numFmtId="0" fontId="21" fillId="0" borderId="3" xfId="3" applyFont="1" applyBorder="1" applyAlignment="1" applyProtection="1">
      <alignment horizontal="left" vertical="center"/>
      <protection hidden="1"/>
    </xf>
    <xf numFmtId="0" fontId="2" fillId="0" borderId="3" xfId="3" applyFont="1" applyBorder="1" applyProtection="1">
      <alignment vertical="center"/>
      <protection hidden="1"/>
    </xf>
    <xf numFmtId="0" fontId="27" fillId="0" borderId="0" xfId="3" applyFont="1" applyProtection="1">
      <alignment vertical="center"/>
      <protection hidden="1"/>
    </xf>
    <xf numFmtId="0" fontId="28" fillId="0" borderId="0" xfId="3" applyFont="1" applyAlignment="1" applyProtection="1">
      <alignment horizontal="center" vertical="center"/>
      <protection hidden="1"/>
    </xf>
    <xf numFmtId="0" fontId="28" fillId="0" borderId="0" xfId="3" applyFont="1" applyProtection="1">
      <alignment vertical="center"/>
      <protection hidden="1"/>
    </xf>
    <xf numFmtId="0" fontId="28" fillId="0" borderId="0" xfId="3" applyFont="1" applyAlignment="1" applyProtection="1">
      <alignment horizontal="left" vertical="center" shrinkToFit="1"/>
      <protection hidden="1"/>
    </xf>
    <xf numFmtId="0" fontId="28" fillId="12" borderId="2" xfId="3" applyFont="1" applyFill="1" applyBorder="1" applyAlignment="1" applyProtection="1">
      <alignment horizontal="center" vertical="center"/>
      <protection hidden="1"/>
    </xf>
    <xf numFmtId="0" fontId="28" fillId="0" borderId="12" xfId="3" applyFont="1" applyBorder="1" applyAlignment="1" applyProtection="1">
      <alignment horizontal="center" vertical="center" shrinkToFit="1"/>
      <protection locked="0" hidden="1"/>
    </xf>
    <xf numFmtId="0" fontId="28" fillId="0" borderId="13" xfId="3" applyFont="1" applyBorder="1" applyAlignment="1" applyProtection="1">
      <alignment horizontal="center" vertical="center" shrinkToFit="1"/>
      <protection locked="0" hidden="1"/>
    </xf>
    <xf numFmtId="0" fontId="28" fillId="0" borderId="4" xfId="3" applyFont="1" applyBorder="1" applyAlignment="1" applyProtection="1">
      <alignment horizontal="center" vertical="center" shrinkToFit="1"/>
      <protection locked="0" hidden="1"/>
    </xf>
    <xf numFmtId="0" fontId="28" fillId="0" borderId="2" xfId="3" applyFont="1" applyBorder="1" applyAlignment="1" applyProtection="1">
      <alignment horizontal="center" vertical="center"/>
      <protection locked="0" hidden="1"/>
    </xf>
    <xf numFmtId="0" fontId="28" fillId="0" borderId="12" xfId="3" applyFont="1" applyBorder="1" applyAlignment="1" applyProtection="1">
      <alignment horizontal="center" vertical="center"/>
      <protection locked="0" hidden="1"/>
    </xf>
    <xf numFmtId="0" fontId="28" fillId="0" borderId="13" xfId="3" applyFont="1" applyBorder="1" applyAlignment="1" applyProtection="1">
      <alignment horizontal="center" vertical="center"/>
      <protection locked="0" hidden="1"/>
    </xf>
    <xf numFmtId="0" fontId="28" fillId="0" borderId="4" xfId="3" applyFont="1" applyBorder="1" applyAlignment="1" applyProtection="1">
      <alignment horizontal="center" vertical="center"/>
      <protection locked="0" hidden="1"/>
    </xf>
    <xf numFmtId="0" fontId="29" fillId="0" borderId="0" xfId="3" applyFont="1" applyProtection="1">
      <alignment vertical="center"/>
      <protection hidden="1"/>
    </xf>
    <xf numFmtId="0" fontId="29" fillId="0" borderId="0" xfId="3" applyFont="1" applyAlignment="1" applyProtection="1">
      <alignment horizontal="right" vertical="center"/>
      <protection hidden="1"/>
    </xf>
    <xf numFmtId="0" fontId="27" fillId="13" borderId="2" xfId="3" applyFont="1" applyFill="1" applyBorder="1" applyAlignment="1" applyProtection="1">
      <alignment horizontal="center" vertical="center"/>
      <protection hidden="1"/>
    </xf>
    <xf numFmtId="0" fontId="27" fillId="13" borderId="2" xfId="3" applyFont="1" applyFill="1" applyBorder="1" applyAlignment="1" applyProtection="1">
      <alignment horizontal="center" vertical="center"/>
      <protection hidden="1"/>
    </xf>
    <xf numFmtId="0" fontId="27" fillId="14" borderId="2" xfId="3" applyFont="1" applyFill="1" applyBorder="1" applyAlignment="1" applyProtection="1">
      <alignment horizontal="center" vertical="center"/>
      <protection hidden="1"/>
    </xf>
    <xf numFmtId="0" fontId="28" fillId="0" borderId="2" xfId="3" applyFont="1" applyBorder="1" applyProtection="1">
      <alignment vertical="center"/>
      <protection hidden="1"/>
    </xf>
    <xf numFmtId="0" fontId="28" fillId="13" borderId="2" xfId="3" applyFont="1" applyFill="1" applyBorder="1" applyAlignment="1" applyProtection="1">
      <alignment horizontal="center" vertical="center"/>
      <protection hidden="1"/>
    </xf>
    <xf numFmtId="0" fontId="28" fillId="14" borderId="2" xfId="3" applyFont="1" applyFill="1" applyBorder="1" applyProtection="1">
      <alignment vertical="center"/>
      <protection hidden="1"/>
    </xf>
    <xf numFmtId="0" fontId="28" fillId="14" borderId="2" xfId="3" applyFont="1" applyFill="1" applyBorder="1" applyAlignment="1" applyProtection="1">
      <alignment vertical="center" wrapText="1"/>
      <protection hidden="1"/>
    </xf>
    <xf numFmtId="0" fontId="29" fillId="13" borderId="2" xfId="3" applyFont="1" applyFill="1" applyBorder="1" applyAlignment="1" applyProtection="1">
      <alignment vertical="center" wrapText="1"/>
      <protection hidden="1"/>
    </xf>
    <xf numFmtId="0" fontId="28" fillId="15" borderId="2" xfId="3" applyFont="1" applyFill="1" applyBorder="1" applyAlignment="1" applyProtection="1">
      <alignment horizontal="center" vertical="center"/>
      <protection hidden="1"/>
    </xf>
    <xf numFmtId="0" fontId="28" fillId="15" borderId="2" xfId="3" applyFont="1" applyFill="1" applyBorder="1" applyProtection="1">
      <alignment vertical="center"/>
      <protection hidden="1"/>
    </xf>
    <xf numFmtId="0" fontId="28" fillId="15" borderId="2" xfId="3" applyFont="1" applyFill="1" applyBorder="1" applyAlignment="1" applyProtection="1">
      <alignment vertical="center" wrapText="1"/>
      <protection hidden="1"/>
    </xf>
    <xf numFmtId="0" fontId="2" fillId="0" borderId="2" xfId="3" applyFont="1" applyBorder="1" applyAlignment="1" applyProtection="1">
      <alignment horizontal="center" vertical="center"/>
      <protection hidden="1"/>
    </xf>
    <xf numFmtId="0" fontId="2" fillId="0" borderId="2" xfId="3" applyFont="1" applyBorder="1" applyAlignment="1" applyProtection="1">
      <alignment vertical="center" shrinkToFit="1"/>
      <protection hidden="1"/>
    </xf>
    <xf numFmtId="0" fontId="2" fillId="0" borderId="2" xfId="3" applyFont="1" applyBorder="1" applyProtection="1">
      <alignment vertical="center"/>
      <protection hidden="1"/>
    </xf>
    <xf numFmtId="0" fontId="2" fillId="13" borderId="2" xfId="3" applyFont="1" applyFill="1" applyBorder="1" applyProtection="1">
      <alignment vertical="center"/>
      <protection hidden="1"/>
    </xf>
    <xf numFmtId="0" fontId="2" fillId="13" borderId="12" xfId="3" applyFont="1" applyFill="1" applyBorder="1" applyAlignment="1" applyProtection="1">
      <alignment horizontal="center" vertical="center"/>
      <protection hidden="1"/>
    </xf>
    <xf numFmtId="0" fontId="2" fillId="13" borderId="4" xfId="3" applyFont="1" applyFill="1" applyBorder="1" applyAlignment="1" applyProtection="1">
      <alignment horizontal="center" vertical="center"/>
      <protection hidden="1"/>
    </xf>
    <xf numFmtId="0" fontId="2" fillId="13" borderId="2" xfId="3" applyFont="1" applyFill="1" applyBorder="1" applyAlignment="1" applyProtection="1">
      <alignment horizontal="center" vertical="center"/>
      <protection hidden="1"/>
    </xf>
    <xf numFmtId="0" fontId="2" fillId="13" borderId="2" xfId="3" applyFont="1" applyFill="1" applyBorder="1" applyAlignment="1" applyProtection="1">
      <alignment horizontal="center" vertical="center"/>
      <protection hidden="1"/>
    </xf>
    <xf numFmtId="0" fontId="2" fillId="14" borderId="2" xfId="3" applyFont="1" applyFill="1" applyBorder="1">
      <alignment vertical="center"/>
    </xf>
    <xf numFmtId="0" fontId="2" fillId="14" borderId="2" xfId="3" applyFont="1" applyFill="1" applyBorder="1" applyAlignment="1">
      <alignment horizontal="left" vertical="center"/>
    </xf>
    <xf numFmtId="0" fontId="2" fillId="0" borderId="2" xfId="3" applyFont="1" applyBorder="1">
      <alignment vertical="center"/>
    </xf>
    <xf numFmtId="0" fontId="12" fillId="0" borderId="2" xfId="2" applyFont="1" applyBorder="1" applyAlignment="1">
      <alignment horizontal="left" vertical="center"/>
    </xf>
    <xf numFmtId="0" fontId="2" fillId="0" borderId="2" xfId="3" applyFont="1" applyBorder="1" applyAlignment="1">
      <alignment horizontal="left" vertical="center"/>
    </xf>
    <xf numFmtId="0" fontId="2" fillId="0" borderId="12" xfId="3" applyFont="1" applyBorder="1">
      <alignment vertical="center"/>
    </xf>
    <xf numFmtId="0" fontId="2" fillId="0" borderId="2" xfId="3" applyFont="1" applyBorder="1" applyAlignment="1">
      <alignment vertical="center" wrapText="1"/>
    </xf>
    <xf numFmtId="0" fontId="2" fillId="12" borderId="2" xfId="3" applyFont="1" applyFill="1" applyBorder="1">
      <alignment vertical="center"/>
    </xf>
    <xf numFmtId="0" fontId="2" fillId="0" borderId="2" xfId="3" applyFont="1" applyBorder="1" applyAlignment="1">
      <alignment vertical="center" shrinkToFit="1"/>
    </xf>
    <xf numFmtId="0" fontId="12" fillId="0" borderId="2" xfId="2" applyFont="1" applyFill="1" applyBorder="1">
      <alignment vertical="center"/>
    </xf>
    <xf numFmtId="0" fontId="11" fillId="0" borderId="2" xfId="2" applyFill="1" applyBorder="1">
      <alignment vertical="center"/>
    </xf>
    <xf numFmtId="0" fontId="11" fillId="0" borderId="2" xfId="2" applyBorder="1" applyAlignment="1">
      <alignment horizontal="left" vertical="center"/>
    </xf>
    <xf numFmtId="0" fontId="31" fillId="16" borderId="2" xfId="5" quotePrefix="1" applyFill="1" applyBorder="1" applyAlignment="1">
      <alignment horizontal="left"/>
    </xf>
    <xf numFmtId="0" fontId="32" fillId="16" borderId="2" xfId="6" applyFont="1" applyFill="1" applyBorder="1">
      <alignment vertical="center"/>
    </xf>
    <xf numFmtId="0" fontId="31" fillId="16" borderId="2" xfId="5" applyFill="1" applyBorder="1"/>
    <xf numFmtId="0" fontId="31" fillId="16" borderId="2" xfId="5" applyFill="1" applyBorder="1" applyAlignment="1">
      <alignment horizontal="center"/>
    </xf>
    <xf numFmtId="0" fontId="31" fillId="13" borderId="2" xfId="5" applyFill="1" applyBorder="1" applyAlignment="1">
      <alignment horizontal="center"/>
    </xf>
    <xf numFmtId="0" fontId="1" fillId="0" borderId="0" xfId="3">
      <alignment vertical="center"/>
    </xf>
    <xf numFmtId="0" fontId="31" fillId="17" borderId="2" xfId="5" applyFill="1" applyBorder="1"/>
    <xf numFmtId="0" fontId="31" fillId="0" borderId="0" xfId="5"/>
    <xf numFmtId="0" fontId="32" fillId="0" borderId="0" xfId="6" applyFont="1">
      <alignment vertical="center"/>
    </xf>
    <xf numFmtId="0" fontId="1" fillId="0" borderId="0" xfId="3" applyAlignment="1"/>
    <xf numFmtId="0" fontId="1" fillId="18" borderId="2" xfId="3" applyFill="1" applyBorder="1" applyAlignment="1"/>
    <xf numFmtId="0" fontId="1" fillId="13" borderId="2" xfId="3" applyFill="1" applyBorder="1" applyAlignment="1"/>
    <xf numFmtId="0" fontId="1" fillId="9" borderId="2" xfId="3" applyFill="1" applyBorder="1" applyAlignment="1"/>
    <xf numFmtId="0" fontId="31" fillId="9" borderId="2" xfId="5" applyFill="1" applyBorder="1"/>
    <xf numFmtId="177" fontId="32" fillId="9" borderId="2" xfId="6" applyNumberFormat="1" applyFont="1" applyFill="1" applyBorder="1">
      <alignment vertical="center"/>
    </xf>
    <xf numFmtId="0" fontId="1" fillId="14" borderId="2" xfId="3" applyFill="1" applyBorder="1" applyAlignment="1"/>
    <xf numFmtId="0" fontId="31" fillId="14" borderId="2" xfId="5" applyFill="1" applyBorder="1"/>
    <xf numFmtId="177" fontId="32" fillId="14" borderId="2" xfId="6" applyNumberFormat="1" applyFont="1" applyFill="1" applyBorder="1">
      <alignment vertical="center"/>
    </xf>
    <xf numFmtId="0" fontId="2" fillId="0" borderId="17" xfId="3" applyFont="1" applyBorder="1">
      <alignment vertical="center"/>
    </xf>
    <xf numFmtId="0" fontId="2" fillId="0" borderId="10" xfId="3" applyFont="1" applyBorder="1">
      <alignment vertical="center"/>
    </xf>
    <xf numFmtId="0" fontId="11" fillId="0" borderId="2" xfId="2" applyBorder="1">
      <alignment vertical="center"/>
    </xf>
    <xf numFmtId="49" fontId="22" fillId="0" borderId="0" xfId="7" applyNumberFormat="1" applyFont="1" applyAlignment="1">
      <alignment vertical="center"/>
    </xf>
    <xf numFmtId="0" fontId="6" fillId="19" borderId="0" xfId="8" applyFont="1" applyFill="1" applyAlignment="1">
      <alignment vertical="top"/>
    </xf>
    <xf numFmtId="0" fontId="34" fillId="19" borderId="0" xfId="8" applyFont="1" applyFill="1" applyAlignment="1">
      <alignment vertical="top"/>
    </xf>
    <xf numFmtId="49" fontId="35" fillId="0" borderId="0" xfId="7" applyNumberFormat="1" applyFont="1" applyAlignment="1">
      <alignment vertical="center"/>
    </xf>
    <xf numFmtId="49" fontId="22" fillId="0" borderId="0" xfId="7" applyNumberFormat="1" applyFont="1" applyAlignment="1">
      <alignment horizontal="center" vertical="center"/>
    </xf>
    <xf numFmtId="49" fontId="22" fillId="0" borderId="0" xfId="7" applyNumberFormat="1" applyFont="1" applyAlignment="1">
      <alignment horizontal="right" vertical="center"/>
    </xf>
    <xf numFmtId="49" fontId="26" fillId="20" borderId="19" xfId="7" applyNumberFormat="1" applyFont="1" applyFill="1" applyBorder="1" applyAlignment="1">
      <alignment horizontal="center" vertical="center"/>
    </xf>
    <xf numFmtId="49" fontId="26" fillId="0" borderId="19" xfId="7" applyNumberFormat="1" applyFont="1" applyBorder="1" applyAlignment="1">
      <alignment horizontal="center" vertical="center"/>
    </xf>
    <xf numFmtId="49" fontId="22" fillId="0" borderId="19" xfId="7" applyNumberFormat="1" applyFont="1" applyBorder="1" applyAlignment="1">
      <alignment vertical="center" wrapText="1"/>
    </xf>
    <xf numFmtId="49" fontId="22" fillId="0" borderId="19" xfId="7" applyNumberFormat="1" applyFont="1" applyBorder="1" applyAlignment="1">
      <alignment vertical="center"/>
    </xf>
    <xf numFmtId="49" fontId="9" fillId="0" borderId="19" xfId="7" applyNumberFormat="1" applyFont="1" applyBorder="1" applyAlignment="1">
      <alignment vertical="center" wrapText="1"/>
    </xf>
    <xf numFmtId="0" fontId="2" fillId="0" borderId="0" xfId="9" applyFont="1"/>
    <xf numFmtId="0" fontId="6" fillId="19" borderId="0" xfId="8" applyFont="1" applyFill="1" applyAlignment="1">
      <alignment horizontal="left" vertical="top"/>
    </xf>
    <xf numFmtId="0" fontId="37" fillId="20" borderId="2" xfId="9" applyFont="1" applyFill="1" applyBorder="1" applyAlignment="1">
      <alignment horizontal="center" vertical="top" wrapText="1"/>
    </xf>
    <xf numFmtId="0" fontId="2" fillId="0" borderId="0" xfId="9" applyFont="1" applyAlignment="1">
      <alignment horizontal="left" vertical="top" wrapText="1"/>
    </xf>
    <xf numFmtId="0" fontId="2" fillId="0" borderId="2" xfId="9" applyFont="1" applyBorder="1"/>
    <xf numFmtId="38" fontId="2" fillId="0" borderId="0" xfId="1" applyFont="1">
      <alignment vertical="center"/>
    </xf>
    <xf numFmtId="0" fontId="2" fillId="0" borderId="0" xfId="3" quotePrefix="1" applyFont="1">
      <alignment vertical="center"/>
    </xf>
    <xf numFmtId="0" fontId="26" fillId="11" borderId="0" xfId="3" applyFont="1" applyFill="1" applyAlignment="1">
      <alignment horizontal="left" vertical="center"/>
    </xf>
    <xf numFmtId="0" fontId="26" fillId="11" borderId="0" xfId="3" applyFont="1" applyFill="1" applyAlignment="1">
      <alignment horizontal="left" vertical="center" wrapText="1"/>
    </xf>
    <xf numFmtId="0" fontId="26" fillId="21" borderId="0" xfId="3" applyFont="1" applyFill="1" applyAlignment="1">
      <alignment horizontal="left" vertical="center"/>
    </xf>
    <xf numFmtId="0" fontId="26" fillId="21" borderId="0" xfId="3" applyFont="1" applyFill="1" applyAlignment="1">
      <alignment horizontal="left" vertical="center" wrapText="1"/>
    </xf>
    <xf numFmtId="0" fontId="2" fillId="0" borderId="2" xfId="3" applyFont="1" applyBorder="1" applyAlignment="1" applyProtection="1">
      <alignment horizontal="center" vertical="center"/>
    </xf>
    <xf numFmtId="0" fontId="12" fillId="2" borderId="2" xfId="2" applyFont="1" applyFill="1" applyBorder="1" applyAlignment="1">
      <alignment horizontal="center" vertical="center"/>
    </xf>
  </cellXfs>
  <cellStyles count="10">
    <cellStyle name="タイトル 2" xfId="8" xr:uid="{72017A77-A4A9-4200-9BF6-9550009FB8C5}"/>
    <cellStyle name="ハイパーリンク" xfId="2" builtinId="8"/>
    <cellStyle name="桁区切り" xfId="1" builtinId="6"/>
    <cellStyle name="標準" xfId="0" builtinId="0"/>
    <cellStyle name="標準 2" xfId="4" xr:uid="{EBBD5688-FF54-409C-9C04-36146AEEF18F}"/>
    <cellStyle name="標準 2 6" xfId="7" xr:uid="{2BD3E0C0-0B46-455B-951A-FD7F363A62E6}"/>
    <cellStyle name="標準 5" xfId="9" xr:uid="{9C365EB9-62B0-4632-A3A8-FF9DB734CD07}"/>
    <cellStyle name="標準 5 2" xfId="3" xr:uid="{71ED161E-F5DD-4B59-8681-03BD5069687E}"/>
    <cellStyle name="標準_【サッシ協資料１】窓のエコポイント判別・型番案(091204)" xfId="6" xr:uid="{5641B6A3-5F56-4C33-8A62-45E4F6C0D9B2}"/>
    <cellStyle name="標準_Book1_1" xfId="5" xr:uid="{55FBC4E6-E84F-4BB5-A7B8-2910F04B8016}"/>
  </cellStyles>
  <dxfs count="8">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theme="0" tint="-0.14996795556505021"/>
        </patternFill>
      </fill>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16</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9B249716-E9D4-4C4B-96D4-28CE1014585A}"/>
            </a:ext>
          </a:extLst>
        </xdr:cNvPr>
        <xdr:cNvSpPr txBox="1"/>
      </xdr:nvSpPr>
      <xdr:spPr>
        <a:xfrm>
          <a:off x="21383625"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19238C3F-E07B-411B-9111-C6894757219E}"/>
            </a:ext>
          </a:extLst>
        </xdr:cNvPr>
        <xdr:cNvSpPr txBox="1"/>
      </xdr:nvSpPr>
      <xdr:spPr>
        <a:xfrm>
          <a:off x="21383625"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8</xdr:row>
      <xdr:rowOff>0</xdr:rowOff>
    </xdr:from>
    <xdr:ext cx="184731" cy="264560"/>
    <xdr:sp macro="" textlink="">
      <xdr:nvSpPr>
        <xdr:cNvPr id="4" name="テキスト ボックス 3">
          <a:extLst>
            <a:ext uri="{FF2B5EF4-FFF2-40B4-BE49-F238E27FC236}">
              <a16:creationId xmlns:a16="http://schemas.microsoft.com/office/drawing/2014/main" id="{AFAA4EBD-8EAF-466F-BD35-53D4D6E4546E}"/>
            </a:ext>
          </a:extLst>
        </xdr:cNvPr>
        <xdr:cNvSpPr txBox="1"/>
      </xdr:nvSpPr>
      <xdr:spPr>
        <a:xfrm>
          <a:off x="1331769"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8</xdr:row>
      <xdr:rowOff>0</xdr:rowOff>
    </xdr:from>
    <xdr:ext cx="184731" cy="264560"/>
    <xdr:sp macro="" textlink="">
      <xdr:nvSpPr>
        <xdr:cNvPr id="5" name="テキスト ボックス 4">
          <a:extLst>
            <a:ext uri="{FF2B5EF4-FFF2-40B4-BE49-F238E27FC236}">
              <a16:creationId xmlns:a16="http://schemas.microsoft.com/office/drawing/2014/main" id="{E89668AE-1497-4E48-9FB7-524AA7CD6333}"/>
            </a:ext>
          </a:extLst>
        </xdr:cNvPr>
        <xdr:cNvSpPr txBox="1"/>
      </xdr:nvSpPr>
      <xdr:spPr>
        <a:xfrm>
          <a:off x="1331769"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970</xdr:row>
      <xdr:rowOff>0</xdr:rowOff>
    </xdr:from>
    <xdr:ext cx="184731" cy="264560"/>
    <xdr:sp macro="" textlink="">
      <xdr:nvSpPr>
        <xdr:cNvPr id="6" name="テキスト ボックス 5">
          <a:extLst>
            <a:ext uri="{FF2B5EF4-FFF2-40B4-BE49-F238E27FC236}">
              <a16:creationId xmlns:a16="http://schemas.microsoft.com/office/drawing/2014/main" id="{8C8A4B98-C5BA-4243-91EA-101B7572CF15}"/>
            </a:ext>
          </a:extLst>
        </xdr:cNvPr>
        <xdr:cNvSpPr txBox="1"/>
      </xdr:nvSpPr>
      <xdr:spPr>
        <a:xfrm>
          <a:off x="21383625"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970</xdr:row>
      <xdr:rowOff>0</xdr:rowOff>
    </xdr:from>
    <xdr:ext cx="184731" cy="264560"/>
    <xdr:sp macro="" textlink="">
      <xdr:nvSpPr>
        <xdr:cNvPr id="7" name="テキスト ボックス 6">
          <a:extLst>
            <a:ext uri="{FF2B5EF4-FFF2-40B4-BE49-F238E27FC236}">
              <a16:creationId xmlns:a16="http://schemas.microsoft.com/office/drawing/2014/main" id="{1B407BB8-BACF-4FAA-9108-644226FED36E}"/>
            </a:ext>
          </a:extLst>
        </xdr:cNvPr>
        <xdr:cNvSpPr txBox="1"/>
      </xdr:nvSpPr>
      <xdr:spPr>
        <a:xfrm>
          <a:off x="21383625"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970</xdr:row>
      <xdr:rowOff>0</xdr:rowOff>
    </xdr:from>
    <xdr:ext cx="184731" cy="264560"/>
    <xdr:sp macro="" textlink="">
      <xdr:nvSpPr>
        <xdr:cNvPr id="8" name="テキスト ボックス 7">
          <a:extLst>
            <a:ext uri="{FF2B5EF4-FFF2-40B4-BE49-F238E27FC236}">
              <a16:creationId xmlns:a16="http://schemas.microsoft.com/office/drawing/2014/main" id="{542109A1-97ED-44C8-9FD8-B080CB9B67F8}"/>
            </a:ext>
          </a:extLst>
        </xdr:cNvPr>
        <xdr:cNvSpPr txBox="1"/>
      </xdr:nvSpPr>
      <xdr:spPr>
        <a:xfrm>
          <a:off x="1331769"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970</xdr:row>
      <xdr:rowOff>0</xdr:rowOff>
    </xdr:from>
    <xdr:ext cx="184731" cy="264560"/>
    <xdr:sp macro="" textlink="">
      <xdr:nvSpPr>
        <xdr:cNvPr id="9" name="テキスト ボックス 8">
          <a:extLst>
            <a:ext uri="{FF2B5EF4-FFF2-40B4-BE49-F238E27FC236}">
              <a16:creationId xmlns:a16="http://schemas.microsoft.com/office/drawing/2014/main" id="{BD657B6E-2324-45E8-84C4-826340DABB10}"/>
            </a:ext>
          </a:extLst>
        </xdr:cNvPr>
        <xdr:cNvSpPr txBox="1"/>
      </xdr:nvSpPr>
      <xdr:spPr>
        <a:xfrm>
          <a:off x="1331769"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975</xdr:row>
      <xdr:rowOff>0</xdr:rowOff>
    </xdr:from>
    <xdr:ext cx="184731" cy="264560"/>
    <xdr:sp macro="" textlink="">
      <xdr:nvSpPr>
        <xdr:cNvPr id="10" name="テキスト ボックス 9">
          <a:extLst>
            <a:ext uri="{FF2B5EF4-FFF2-40B4-BE49-F238E27FC236}">
              <a16:creationId xmlns:a16="http://schemas.microsoft.com/office/drawing/2014/main" id="{01467772-2756-4E55-8170-ED199E9E0108}"/>
            </a:ext>
          </a:extLst>
        </xdr:cNvPr>
        <xdr:cNvSpPr txBox="1"/>
      </xdr:nvSpPr>
      <xdr:spPr>
        <a:xfrm>
          <a:off x="21383625"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975</xdr:row>
      <xdr:rowOff>0</xdr:rowOff>
    </xdr:from>
    <xdr:ext cx="184731" cy="264560"/>
    <xdr:sp macro="" textlink="">
      <xdr:nvSpPr>
        <xdr:cNvPr id="11" name="テキスト ボックス 10">
          <a:extLst>
            <a:ext uri="{FF2B5EF4-FFF2-40B4-BE49-F238E27FC236}">
              <a16:creationId xmlns:a16="http://schemas.microsoft.com/office/drawing/2014/main" id="{DB6B908A-C264-4773-83A2-507627FE90D2}"/>
            </a:ext>
          </a:extLst>
        </xdr:cNvPr>
        <xdr:cNvSpPr txBox="1"/>
      </xdr:nvSpPr>
      <xdr:spPr>
        <a:xfrm>
          <a:off x="21383625"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975</xdr:row>
      <xdr:rowOff>0</xdr:rowOff>
    </xdr:from>
    <xdr:ext cx="184731" cy="264560"/>
    <xdr:sp macro="" textlink="">
      <xdr:nvSpPr>
        <xdr:cNvPr id="12" name="テキスト ボックス 11">
          <a:extLst>
            <a:ext uri="{FF2B5EF4-FFF2-40B4-BE49-F238E27FC236}">
              <a16:creationId xmlns:a16="http://schemas.microsoft.com/office/drawing/2014/main" id="{84080A69-291A-4D53-B9FE-841FF1D2A03F}"/>
            </a:ext>
          </a:extLst>
        </xdr:cNvPr>
        <xdr:cNvSpPr txBox="1"/>
      </xdr:nvSpPr>
      <xdr:spPr>
        <a:xfrm>
          <a:off x="1331769"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975</xdr:row>
      <xdr:rowOff>0</xdr:rowOff>
    </xdr:from>
    <xdr:ext cx="184731" cy="264560"/>
    <xdr:sp macro="" textlink="">
      <xdr:nvSpPr>
        <xdr:cNvPr id="13" name="テキスト ボックス 12">
          <a:extLst>
            <a:ext uri="{FF2B5EF4-FFF2-40B4-BE49-F238E27FC236}">
              <a16:creationId xmlns:a16="http://schemas.microsoft.com/office/drawing/2014/main" id="{BD510E69-4CEA-4880-9F7B-382D01EDE54A}"/>
            </a:ext>
          </a:extLst>
        </xdr:cNvPr>
        <xdr:cNvSpPr txBox="1"/>
      </xdr:nvSpPr>
      <xdr:spPr>
        <a:xfrm>
          <a:off x="1331769"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982</xdr:row>
      <xdr:rowOff>0</xdr:rowOff>
    </xdr:from>
    <xdr:ext cx="184731" cy="264560"/>
    <xdr:sp macro="" textlink="">
      <xdr:nvSpPr>
        <xdr:cNvPr id="14" name="テキスト ボックス 13">
          <a:extLst>
            <a:ext uri="{FF2B5EF4-FFF2-40B4-BE49-F238E27FC236}">
              <a16:creationId xmlns:a16="http://schemas.microsoft.com/office/drawing/2014/main" id="{E8C71D04-19E9-4BAA-A38D-F3D2B62D6D9D}"/>
            </a:ext>
          </a:extLst>
        </xdr:cNvPr>
        <xdr:cNvSpPr txBox="1"/>
      </xdr:nvSpPr>
      <xdr:spPr>
        <a:xfrm>
          <a:off x="21383625"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982</xdr:row>
      <xdr:rowOff>0</xdr:rowOff>
    </xdr:from>
    <xdr:ext cx="184731" cy="264560"/>
    <xdr:sp macro="" textlink="">
      <xdr:nvSpPr>
        <xdr:cNvPr id="15" name="テキスト ボックス 14">
          <a:extLst>
            <a:ext uri="{FF2B5EF4-FFF2-40B4-BE49-F238E27FC236}">
              <a16:creationId xmlns:a16="http://schemas.microsoft.com/office/drawing/2014/main" id="{9505971B-4314-44D5-AD5C-0F760FD4635F}"/>
            </a:ext>
          </a:extLst>
        </xdr:cNvPr>
        <xdr:cNvSpPr txBox="1"/>
      </xdr:nvSpPr>
      <xdr:spPr>
        <a:xfrm>
          <a:off x="21383625"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982</xdr:row>
      <xdr:rowOff>0</xdr:rowOff>
    </xdr:from>
    <xdr:ext cx="184731" cy="264560"/>
    <xdr:sp macro="" textlink="">
      <xdr:nvSpPr>
        <xdr:cNvPr id="16" name="テキスト ボックス 15">
          <a:extLst>
            <a:ext uri="{FF2B5EF4-FFF2-40B4-BE49-F238E27FC236}">
              <a16:creationId xmlns:a16="http://schemas.microsoft.com/office/drawing/2014/main" id="{99DB36B8-0C87-4199-B481-C0ACE8491DCD}"/>
            </a:ext>
          </a:extLst>
        </xdr:cNvPr>
        <xdr:cNvSpPr txBox="1"/>
      </xdr:nvSpPr>
      <xdr:spPr>
        <a:xfrm>
          <a:off x="1331769"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982</xdr:row>
      <xdr:rowOff>0</xdr:rowOff>
    </xdr:from>
    <xdr:ext cx="184731" cy="264560"/>
    <xdr:sp macro="" textlink="">
      <xdr:nvSpPr>
        <xdr:cNvPr id="17" name="テキスト ボックス 16">
          <a:extLst>
            <a:ext uri="{FF2B5EF4-FFF2-40B4-BE49-F238E27FC236}">
              <a16:creationId xmlns:a16="http://schemas.microsoft.com/office/drawing/2014/main" id="{546CCDF6-B928-4CEB-9167-9FC0AB5A4DFD}"/>
            </a:ext>
          </a:extLst>
        </xdr:cNvPr>
        <xdr:cNvSpPr txBox="1"/>
      </xdr:nvSpPr>
      <xdr:spPr>
        <a:xfrm>
          <a:off x="1331769"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1005</xdr:row>
      <xdr:rowOff>0</xdr:rowOff>
    </xdr:from>
    <xdr:ext cx="184731" cy="264560"/>
    <xdr:sp macro="" textlink="">
      <xdr:nvSpPr>
        <xdr:cNvPr id="18" name="テキスト ボックス 17">
          <a:extLst>
            <a:ext uri="{FF2B5EF4-FFF2-40B4-BE49-F238E27FC236}">
              <a16:creationId xmlns:a16="http://schemas.microsoft.com/office/drawing/2014/main" id="{4F496505-893A-48DA-B9E2-7A5CA97D9858}"/>
            </a:ext>
          </a:extLst>
        </xdr:cNvPr>
        <xdr:cNvSpPr txBox="1"/>
      </xdr:nvSpPr>
      <xdr:spPr>
        <a:xfrm>
          <a:off x="21383625"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1005</xdr:row>
      <xdr:rowOff>0</xdr:rowOff>
    </xdr:from>
    <xdr:ext cx="184731" cy="264560"/>
    <xdr:sp macro="" textlink="">
      <xdr:nvSpPr>
        <xdr:cNvPr id="19" name="テキスト ボックス 18">
          <a:extLst>
            <a:ext uri="{FF2B5EF4-FFF2-40B4-BE49-F238E27FC236}">
              <a16:creationId xmlns:a16="http://schemas.microsoft.com/office/drawing/2014/main" id="{9A274907-D9E2-410B-AEC8-7D78EF6C45BF}"/>
            </a:ext>
          </a:extLst>
        </xdr:cNvPr>
        <xdr:cNvSpPr txBox="1"/>
      </xdr:nvSpPr>
      <xdr:spPr>
        <a:xfrm>
          <a:off x="21383625"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1005</xdr:row>
      <xdr:rowOff>0</xdr:rowOff>
    </xdr:from>
    <xdr:ext cx="184731" cy="264560"/>
    <xdr:sp macro="" textlink="">
      <xdr:nvSpPr>
        <xdr:cNvPr id="20" name="テキスト ボックス 19">
          <a:extLst>
            <a:ext uri="{FF2B5EF4-FFF2-40B4-BE49-F238E27FC236}">
              <a16:creationId xmlns:a16="http://schemas.microsoft.com/office/drawing/2014/main" id="{95494673-E884-4FFE-8230-2AE245DE5A5B}"/>
            </a:ext>
          </a:extLst>
        </xdr:cNvPr>
        <xdr:cNvSpPr txBox="1"/>
      </xdr:nvSpPr>
      <xdr:spPr>
        <a:xfrm>
          <a:off x="1331769"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1005</xdr:row>
      <xdr:rowOff>0</xdr:rowOff>
    </xdr:from>
    <xdr:ext cx="184731" cy="264560"/>
    <xdr:sp macro="" textlink="">
      <xdr:nvSpPr>
        <xdr:cNvPr id="21" name="テキスト ボックス 20">
          <a:extLst>
            <a:ext uri="{FF2B5EF4-FFF2-40B4-BE49-F238E27FC236}">
              <a16:creationId xmlns:a16="http://schemas.microsoft.com/office/drawing/2014/main" id="{EF1B3CB2-8406-481A-9AD5-038D0151215C}"/>
            </a:ext>
          </a:extLst>
        </xdr:cNvPr>
        <xdr:cNvSpPr txBox="1"/>
      </xdr:nvSpPr>
      <xdr:spPr>
        <a:xfrm>
          <a:off x="1331769"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1034</xdr:row>
      <xdr:rowOff>0</xdr:rowOff>
    </xdr:from>
    <xdr:ext cx="184731" cy="264560"/>
    <xdr:sp macro="" textlink="">
      <xdr:nvSpPr>
        <xdr:cNvPr id="22" name="テキスト ボックス 21">
          <a:extLst>
            <a:ext uri="{FF2B5EF4-FFF2-40B4-BE49-F238E27FC236}">
              <a16:creationId xmlns:a16="http://schemas.microsoft.com/office/drawing/2014/main" id="{A6F10F9C-0796-4DC2-A5B6-4C31FC1AAD68}"/>
            </a:ext>
          </a:extLst>
        </xdr:cNvPr>
        <xdr:cNvSpPr txBox="1"/>
      </xdr:nvSpPr>
      <xdr:spPr>
        <a:xfrm>
          <a:off x="21383625"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1034</xdr:row>
      <xdr:rowOff>0</xdr:rowOff>
    </xdr:from>
    <xdr:ext cx="184731" cy="264560"/>
    <xdr:sp macro="" textlink="">
      <xdr:nvSpPr>
        <xdr:cNvPr id="23" name="テキスト ボックス 22">
          <a:extLst>
            <a:ext uri="{FF2B5EF4-FFF2-40B4-BE49-F238E27FC236}">
              <a16:creationId xmlns:a16="http://schemas.microsoft.com/office/drawing/2014/main" id="{944B306D-603A-41ED-BE99-AA83C13B152E}"/>
            </a:ext>
          </a:extLst>
        </xdr:cNvPr>
        <xdr:cNvSpPr txBox="1"/>
      </xdr:nvSpPr>
      <xdr:spPr>
        <a:xfrm>
          <a:off x="21383625"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1034</xdr:row>
      <xdr:rowOff>0</xdr:rowOff>
    </xdr:from>
    <xdr:ext cx="184731" cy="264560"/>
    <xdr:sp macro="" textlink="">
      <xdr:nvSpPr>
        <xdr:cNvPr id="24" name="テキスト ボックス 23">
          <a:extLst>
            <a:ext uri="{FF2B5EF4-FFF2-40B4-BE49-F238E27FC236}">
              <a16:creationId xmlns:a16="http://schemas.microsoft.com/office/drawing/2014/main" id="{4B5D9139-B850-4430-95BC-3853128F0454}"/>
            </a:ext>
          </a:extLst>
        </xdr:cNvPr>
        <xdr:cNvSpPr txBox="1"/>
      </xdr:nvSpPr>
      <xdr:spPr>
        <a:xfrm>
          <a:off x="1331769"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1034</xdr:row>
      <xdr:rowOff>0</xdr:rowOff>
    </xdr:from>
    <xdr:ext cx="184731" cy="264560"/>
    <xdr:sp macro="" textlink="">
      <xdr:nvSpPr>
        <xdr:cNvPr id="25" name="テキスト ボックス 24">
          <a:extLst>
            <a:ext uri="{FF2B5EF4-FFF2-40B4-BE49-F238E27FC236}">
              <a16:creationId xmlns:a16="http://schemas.microsoft.com/office/drawing/2014/main" id="{0F157203-B2B8-4EAB-ACA7-F226B3928022}"/>
            </a:ext>
          </a:extLst>
        </xdr:cNvPr>
        <xdr:cNvSpPr txBox="1"/>
      </xdr:nvSpPr>
      <xdr:spPr>
        <a:xfrm>
          <a:off x="1331769"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244</xdr:row>
      <xdr:rowOff>0</xdr:rowOff>
    </xdr:from>
    <xdr:ext cx="184731" cy="264560"/>
    <xdr:sp macro="" textlink="">
      <xdr:nvSpPr>
        <xdr:cNvPr id="26" name="テキスト ボックス 25">
          <a:extLst>
            <a:ext uri="{FF2B5EF4-FFF2-40B4-BE49-F238E27FC236}">
              <a16:creationId xmlns:a16="http://schemas.microsoft.com/office/drawing/2014/main" id="{0A72A5E4-29E1-4129-B730-F7EFCAD8089B}"/>
            </a:ext>
          </a:extLst>
        </xdr:cNvPr>
        <xdr:cNvSpPr txBox="1"/>
      </xdr:nvSpPr>
      <xdr:spPr>
        <a:xfrm>
          <a:off x="21383625"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244</xdr:row>
      <xdr:rowOff>0</xdr:rowOff>
    </xdr:from>
    <xdr:ext cx="184731" cy="264560"/>
    <xdr:sp macro="" textlink="">
      <xdr:nvSpPr>
        <xdr:cNvPr id="27" name="テキスト ボックス 26">
          <a:extLst>
            <a:ext uri="{FF2B5EF4-FFF2-40B4-BE49-F238E27FC236}">
              <a16:creationId xmlns:a16="http://schemas.microsoft.com/office/drawing/2014/main" id="{61AC4315-449A-49A9-B60D-10A1710CB3A2}"/>
            </a:ext>
          </a:extLst>
        </xdr:cNvPr>
        <xdr:cNvSpPr txBox="1"/>
      </xdr:nvSpPr>
      <xdr:spPr>
        <a:xfrm>
          <a:off x="21383625"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244</xdr:row>
      <xdr:rowOff>0</xdr:rowOff>
    </xdr:from>
    <xdr:ext cx="184731" cy="264560"/>
    <xdr:sp macro="" textlink="">
      <xdr:nvSpPr>
        <xdr:cNvPr id="28" name="テキスト ボックス 27">
          <a:extLst>
            <a:ext uri="{FF2B5EF4-FFF2-40B4-BE49-F238E27FC236}">
              <a16:creationId xmlns:a16="http://schemas.microsoft.com/office/drawing/2014/main" id="{EC2CC168-F8EF-4EF4-8B3D-C844987CA483}"/>
            </a:ext>
          </a:extLst>
        </xdr:cNvPr>
        <xdr:cNvSpPr txBox="1"/>
      </xdr:nvSpPr>
      <xdr:spPr>
        <a:xfrm>
          <a:off x="1331769"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244</xdr:row>
      <xdr:rowOff>0</xdr:rowOff>
    </xdr:from>
    <xdr:ext cx="184731" cy="264560"/>
    <xdr:sp macro="" textlink="">
      <xdr:nvSpPr>
        <xdr:cNvPr id="29" name="テキスト ボックス 28">
          <a:extLst>
            <a:ext uri="{FF2B5EF4-FFF2-40B4-BE49-F238E27FC236}">
              <a16:creationId xmlns:a16="http://schemas.microsoft.com/office/drawing/2014/main" id="{C58F8C27-5B5C-44EE-A7D1-8FB27ADD1046}"/>
            </a:ext>
          </a:extLst>
        </xdr:cNvPr>
        <xdr:cNvSpPr txBox="1"/>
      </xdr:nvSpPr>
      <xdr:spPr>
        <a:xfrm>
          <a:off x="1331769"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315</xdr:row>
      <xdr:rowOff>0</xdr:rowOff>
    </xdr:from>
    <xdr:ext cx="184731" cy="264560"/>
    <xdr:sp macro="" textlink="">
      <xdr:nvSpPr>
        <xdr:cNvPr id="30" name="テキスト ボックス 29">
          <a:extLst>
            <a:ext uri="{FF2B5EF4-FFF2-40B4-BE49-F238E27FC236}">
              <a16:creationId xmlns:a16="http://schemas.microsoft.com/office/drawing/2014/main" id="{98EDF866-BDB7-45E4-819D-01FBD14C9967}"/>
            </a:ext>
          </a:extLst>
        </xdr:cNvPr>
        <xdr:cNvSpPr txBox="1"/>
      </xdr:nvSpPr>
      <xdr:spPr>
        <a:xfrm>
          <a:off x="21383625"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315</xdr:row>
      <xdr:rowOff>0</xdr:rowOff>
    </xdr:from>
    <xdr:ext cx="184731" cy="264560"/>
    <xdr:sp macro="" textlink="">
      <xdr:nvSpPr>
        <xdr:cNvPr id="31" name="テキスト ボックス 30">
          <a:extLst>
            <a:ext uri="{FF2B5EF4-FFF2-40B4-BE49-F238E27FC236}">
              <a16:creationId xmlns:a16="http://schemas.microsoft.com/office/drawing/2014/main" id="{3FE9304D-C9BD-4B2D-A2A8-ED4C534E60B2}"/>
            </a:ext>
          </a:extLst>
        </xdr:cNvPr>
        <xdr:cNvSpPr txBox="1"/>
      </xdr:nvSpPr>
      <xdr:spPr>
        <a:xfrm>
          <a:off x="21383625"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315</xdr:row>
      <xdr:rowOff>0</xdr:rowOff>
    </xdr:from>
    <xdr:ext cx="184731" cy="264560"/>
    <xdr:sp macro="" textlink="">
      <xdr:nvSpPr>
        <xdr:cNvPr id="32" name="テキスト ボックス 31">
          <a:extLst>
            <a:ext uri="{FF2B5EF4-FFF2-40B4-BE49-F238E27FC236}">
              <a16:creationId xmlns:a16="http://schemas.microsoft.com/office/drawing/2014/main" id="{321A7B9E-E5D3-4EB8-BEC9-598903EAEB2B}"/>
            </a:ext>
          </a:extLst>
        </xdr:cNvPr>
        <xdr:cNvSpPr txBox="1"/>
      </xdr:nvSpPr>
      <xdr:spPr>
        <a:xfrm>
          <a:off x="1331769"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315</xdr:row>
      <xdr:rowOff>0</xdr:rowOff>
    </xdr:from>
    <xdr:ext cx="184731" cy="264560"/>
    <xdr:sp macro="" textlink="">
      <xdr:nvSpPr>
        <xdr:cNvPr id="33" name="テキスト ボックス 32">
          <a:extLst>
            <a:ext uri="{FF2B5EF4-FFF2-40B4-BE49-F238E27FC236}">
              <a16:creationId xmlns:a16="http://schemas.microsoft.com/office/drawing/2014/main" id="{87710158-C527-4898-B6FF-E5DA500E040E}"/>
            </a:ext>
          </a:extLst>
        </xdr:cNvPr>
        <xdr:cNvSpPr txBox="1"/>
      </xdr:nvSpPr>
      <xdr:spPr>
        <a:xfrm>
          <a:off x="1331769"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4270CDB9-5676-4CE4-9039-7D0BFEB78B84}"/>
            </a:ext>
          </a:extLst>
        </xdr:cNvPr>
        <xdr:cNvSpPr txBox="1"/>
      </xdr:nvSpPr>
      <xdr:spPr>
        <a:xfrm>
          <a:off x="21383625"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E48C8E1B-825E-49D0-B2EE-8672248232E5}"/>
            </a:ext>
          </a:extLst>
        </xdr:cNvPr>
        <xdr:cNvSpPr txBox="1"/>
      </xdr:nvSpPr>
      <xdr:spPr>
        <a:xfrm>
          <a:off x="21383625"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40</xdr:row>
      <xdr:rowOff>0</xdr:rowOff>
    </xdr:from>
    <xdr:ext cx="184731" cy="264560"/>
    <xdr:sp macro="" textlink="">
      <xdr:nvSpPr>
        <xdr:cNvPr id="36" name="テキスト ボックス 35">
          <a:extLst>
            <a:ext uri="{FF2B5EF4-FFF2-40B4-BE49-F238E27FC236}">
              <a16:creationId xmlns:a16="http://schemas.microsoft.com/office/drawing/2014/main" id="{B8952376-B2B3-4779-971C-4824CFD94E09}"/>
            </a:ext>
          </a:extLst>
        </xdr:cNvPr>
        <xdr:cNvSpPr txBox="1"/>
      </xdr:nvSpPr>
      <xdr:spPr>
        <a:xfrm>
          <a:off x="1331769"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40</xdr:row>
      <xdr:rowOff>0</xdr:rowOff>
    </xdr:from>
    <xdr:ext cx="184731" cy="264560"/>
    <xdr:sp macro="" textlink="">
      <xdr:nvSpPr>
        <xdr:cNvPr id="37" name="テキスト ボックス 36">
          <a:extLst>
            <a:ext uri="{FF2B5EF4-FFF2-40B4-BE49-F238E27FC236}">
              <a16:creationId xmlns:a16="http://schemas.microsoft.com/office/drawing/2014/main" id="{952F0632-F2B1-47F6-A715-6C956D851B4C}"/>
            </a:ext>
          </a:extLst>
        </xdr:cNvPr>
        <xdr:cNvSpPr txBox="1"/>
      </xdr:nvSpPr>
      <xdr:spPr>
        <a:xfrm>
          <a:off x="1331769"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xdr:row>
      <xdr:rowOff>0</xdr:rowOff>
    </xdr:from>
    <xdr:ext cx="184731" cy="264560"/>
    <xdr:sp macro="" textlink="">
      <xdr:nvSpPr>
        <xdr:cNvPr id="38" name="テキスト ボックス 37">
          <a:extLst>
            <a:ext uri="{FF2B5EF4-FFF2-40B4-BE49-F238E27FC236}">
              <a16:creationId xmlns:a16="http://schemas.microsoft.com/office/drawing/2014/main" id="{840108E5-ADD1-4317-86AB-4B0C3490B554}"/>
            </a:ext>
          </a:extLst>
        </xdr:cNvPr>
        <xdr:cNvSpPr txBox="1"/>
      </xdr:nvSpPr>
      <xdr:spPr>
        <a:xfrm>
          <a:off x="2138362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xdr:row>
      <xdr:rowOff>0</xdr:rowOff>
    </xdr:from>
    <xdr:ext cx="184731" cy="264560"/>
    <xdr:sp macro="" textlink="">
      <xdr:nvSpPr>
        <xdr:cNvPr id="39" name="テキスト ボックス 38">
          <a:extLst>
            <a:ext uri="{FF2B5EF4-FFF2-40B4-BE49-F238E27FC236}">
              <a16:creationId xmlns:a16="http://schemas.microsoft.com/office/drawing/2014/main" id="{5E621FB2-D258-4065-83AA-06A1A4047E7E}"/>
            </a:ext>
          </a:extLst>
        </xdr:cNvPr>
        <xdr:cNvSpPr txBox="1"/>
      </xdr:nvSpPr>
      <xdr:spPr>
        <a:xfrm>
          <a:off x="2138362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25</xdr:row>
      <xdr:rowOff>0</xdr:rowOff>
    </xdr:from>
    <xdr:ext cx="184731" cy="264560"/>
    <xdr:sp macro="" textlink="">
      <xdr:nvSpPr>
        <xdr:cNvPr id="40" name="テキスト ボックス 39">
          <a:extLst>
            <a:ext uri="{FF2B5EF4-FFF2-40B4-BE49-F238E27FC236}">
              <a16:creationId xmlns:a16="http://schemas.microsoft.com/office/drawing/2014/main" id="{F4593A4C-141E-4056-A4E4-2C70FB6C8645}"/>
            </a:ext>
          </a:extLst>
        </xdr:cNvPr>
        <xdr:cNvSpPr txBox="1"/>
      </xdr:nvSpPr>
      <xdr:spPr>
        <a:xfrm>
          <a:off x="1331769"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25</xdr:row>
      <xdr:rowOff>0</xdr:rowOff>
    </xdr:from>
    <xdr:ext cx="184731" cy="264560"/>
    <xdr:sp macro="" textlink="">
      <xdr:nvSpPr>
        <xdr:cNvPr id="41" name="テキスト ボックス 40">
          <a:extLst>
            <a:ext uri="{FF2B5EF4-FFF2-40B4-BE49-F238E27FC236}">
              <a16:creationId xmlns:a16="http://schemas.microsoft.com/office/drawing/2014/main" id="{9D83B3B9-FA61-4B46-B843-F89FAF5AB5E7}"/>
            </a:ext>
          </a:extLst>
        </xdr:cNvPr>
        <xdr:cNvSpPr txBox="1"/>
      </xdr:nvSpPr>
      <xdr:spPr>
        <a:xfrm>
          <a:off x="1331769"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52</xdr:row>
      <xdr:rowOff>0</xdr:rowOff>
    </xdr:from>
    <xdr:ext cx="184731" cy="264560"/>
    <xdr:sp macro="" textlink="">
      <xdr:nvSpPr>
        <xdr:cNvPr id="42" name="テキスト ボックス 41">
          <a:extLst>
            <a:ext uri="{FF2B5EF4-FFF2-40B4-BE49-F238E27FC236}">
              <a16:creationId xmlns:a16="http://schemas.microsoft.com/office/drawing/2014/main" id="{E79D1574-1C55-4BFA-8049-27E490E02D1A}"/>
            </a:ext>
          </a:extLst>
        </xdr:cNvPr>
        <xdr:cNvSpPr txBox="1"/>
      </xdr:nvSpPr>
      <xdr:spPr>
        <a:xfrm>
          <a:off x="21383625"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52</xdr:row>
      <xdr:rowOff>0</xdr:rowOff>
    </xdr:from>
    <xdr:ext cx="184731" cy="264560"/>
    <xdr:sp macro="" textlink="">
      <xdr:nvSpPr>
        <xdr:cNvPr id="43" name="テキスト ボックス 42">
          <a:extLst>
            <a:ext uri="{FF2B5EF4-FFF2-40B4-BE49-F238E27FC236}">
              <a16:creationId xmlns:a16="http://schemas.microsoft.com/office/drawing/2014/main" id="{7DD83669-4E1B-4389-BAF6-4AADBBF5DA9A}"/>
            </a:ext>
          </a:extLst>
        </xdr:cNvPr>
        <xdr:cNvSpPr txBox="1"/>
      </xdr:nvSpPr>
      <xdr:spPr>
        <a:xfrm>
          <a:off x="21383625"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52</xdr:row>
      <xdr:rowOff>0</xdr:rowOff>
    </xdr:from>
    <xdr:ext cx="184731" cy="264560"/>
    <xdr:sp macro="" textlink="">
      <xdr:nvSpPr>
        <xdr:cNvPr id="44" name="テキスト ボックス 43">
          <a:extLst>
            <a:ext uri="{FF2B5EF4-FFF2-40B4-BE49-F238E27FC236}">
              <a16:creationId xmlns:a16="http://schemas.microsoft.com/office/drawing/2014/main" id="{C76CDC46-A288-4E1D-A59D-92781EB757B4}"/>
            </a:ext>
          </a:extLst>
        </xdr:cNvPr>
        <xdr:cNvSpPr txBox="1"/>
      </xdr:nvSpPr>
      <xdr:spPr>
        <a:xfrm>
          <a:off x="1331769"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52</xdr:row>
      <xdr:rowOff>0</xdr:rowOff>
    </xdr:from>
    <xdr:ext cx="184731" cy="264560"/>
    <xdr:sp macro="" textlink="">
      <xdr:nvSpPr>
        <xdr:cNvPr id="45" name="テキスト ボックス 44">
          <a:extLst>
            <a:ext uri="{FF2B5EF4-FFF2-40B4-BE49-F238E27FC236}">
              <a16:creationId xmlns:a16="http://schemas.microsoft.com/office/drawing/2014/main" id="{D56A62CA-94EE-4CB7-81D5-DB6C23DAA989}"/>
            </a:ext>
          </a:extLst>
        </xdr:cNvPr>
        <xdr:cNvSpPr txBox="1"/>
      </xdr:nvSpPr>
      <xdr:spPr>
        <a:xfrm>
          <a:off x="1331769"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99</xdr:row>
      <xdr:rowOff>0</xdr:rowOff>
    </xdr:from>
    <xdr:ext cx="184731" cy="264560"/>
    <xdr:sp macro="" textlink="">
      <xdr:nvSpPr>
        <xdr:cNvPr id="46" name="テキスト ボックス 45">
          <a:extLst>
            <a:ext uri="{FF2B5EF4-FFF2-40B4-BE49-F238E27FC236}">
              <a16:creationId xmlns:a16="http://schemas.microsoft.com/office/drawing/2014/main" id="{C2F68B4B-314B-4C3A-B54C-124409F2B952}"/>
            </a:ext>
          </a:extLst>
        </xdr:cNvPr>
        <xdr:cNvSpPr txBox="1"/>
      </xdr:nvSpPr>
      <xdr:spPr>
        <a:xfrm>
          <a:off x="21383625"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99</xdr:row>
      <xdr:rowOff>0</xdr:rowOff>
    </xdr:from>
    <xdr:ext cx="184731" cy="264560"/>
    <xdr:sp macro="" textlink="">
      <xdr:nvSpPr>
        <xdr:cNvPr id="47" name="テキスト ボックス 46">
          <a:extLst>
            <a:ext uri="{FF2B5EF4-FFF2-40B4-BE49-F238E27FC236}">
              <a16:creationId xmlns:a16="http://schemas.microsoft.com/office/drawing/2014/main" id="{D7D792F5-F083-49EE-AC5F-5B9799710114}"/>
            </a:ext>
          </a:extLst>
        </xdr:cNvPr>
        <xdr:cNvSpPr txBox="1"/>
      </xdr:nvSpPr>
      <xdr:spPr>
        <a:xfrm>
          <a:off x="21383625"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99</xdr:row>
      <xdr:rowOff>0</xdr:rowOff>
    </xdr:from>
    <xdr:ext cx="184731" cy="264560"/>
    <xdr:sp macro="" textlink="">
      <xdr:nvSpPr>
        <xdr:cNvPr id="48" name="テキスト ボックス 47">
          <a:extLst>
            <a:ext uri="{FF2B5EF4-FFF2-40B4-BE49-F238E27FC236}">
              <a16:creationId xmlns:a16="http://schemas.microsoft.com/office/drawing/2014/main" id="{65FD1027-753A-4ED8-BE0F-5A43BCF390B8}"/>
            </a:ext>
          </a:extLst>
        </xdr:cNvPr>
        <xdr:cNvSpPr txBox="1"/>
      </xdr:nvSpPr>
      <xdr:spPr>
        <a:xfrm>
          <a:off x="1331769"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99</xdr:row>
      <xdr:rowOff>0</xdr:rowOff>
    </xdr:from>
    <xdr:ext cx="184731" cy="264560"/>
    <xdr:sp macro="" textlink="">
      <xdr:nvSpPr>
        <xdr:cNvPr id="49" name="テキスト ボックス 48">
          <a:extLst>
            <a:ext uri="{FF2B5EF4-FFF2-40B4-BE49-F238E27FC236}">
              <a16:creationId xmlns:a16="http://schemas.microsoft.com/office/drawing/2014/main" id="{EEDB7212-6FBB-4A0A-BC9D-039FAC5364BE}"/>
            </a:ext>
          </a:extLst>
        </xdr:cNvPr>
        <xdr:cNvSpPr txBox="1"/>
      </xdr:nvSpPr>
      <xdr:spPr>
        <a:xfrm>
          <a:off x="1331769"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51</xdr:row>
      <xdr:rowOff>0</xdr:rowOff>
    </xdr:from>
    <xdr:ext cx="184731" cy="264560"/>
    <xdr:sp macro="" textlink="">
      <xdr:nvSpPr>
        <xdr:cNvPr id="50" name="テキスト ボックス 49">
          <a:extLst>
            <a:ext uri="{FF2B5EF4-FFF2-40B4-BE49-F238E27FC236}">
              <a16:creationId xmlns:a16="http://schemas.microsoft.com/office/drawing/2014/main" id="{0B51DB0D-9D89-4EEB-A201-50740BBE7AEC}"/>
            </a:ext>
          </a:extLst>
        </xdr:cNvPr>
        <xdr:cNvSpPr txBox="1"/>
      </xdr:nvSpPr>
      <xdr:spPr>
        <a:xfrm>
          <a:off x="21383625"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51</xdr:row>
      <xdr:rowOff>0</xdr:rowOff>
    </xdr:from>
    <xdr:ext cx="184731" cy="264560"/>
    <xdr:sp macro="" textlink="">
      <xdr:nvSpPr>
        <xdr:cNvPr id="51" name="テキスト ボックス 50">
          <a:extLst>
            <a:ext uri="{FF2B5EF4-FFF2-40B4-BE49-F238E27FC236}">
              <a16:creationId xmlns:a16="http://schemas.microsoft.com/office/drawing/2014/main" id="{D0A13EA3-BEBF-4C1C-B7AD-39AAE37D572D}"/>
            </a:ext>
          </a:extLst>
        </xdr:cNvPr>
        <xdr:cNvSpPr txBox="1"/>
      </xdr:nvSpPr>
      <xdr:spPr>
        <a:xfrm>
          <a:off x="21383625"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51</xdr:row>
      <xdr:rowOff>0</xdr:rowOff>
    </xdr:from>
    <xdr:ext cx="184731" cy="264560"/>
    <xdr:sp macro="" textlink="">
      <xdr:nvSpPr>
        <xdr:cNvPr id="52" name="テキスト ボックス 51">
          <a:extLst>
            <a:ext uri="{FF2B5EF4-FFF2-40B4-BE49-F238E27FC236}">
              <a16:creationId xmlns:a16="http://schemas.microsoft.com/office/drawing/2014/main" id="{A48EACBE-321B-4F62-9231-669258862087}"/>
            </a:ext>
          </a:extLst>
        </xdr:cNvPr>
        <xdr:cNvSpPr txBox="1"/>
      </xdr:nvSpPr>
      <xdr:spPr>
        <a:xfrm>
          <a:off x="1331769"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51</xdr:row>
      <xdr:rowOff>0</xdr:rowOff>
    </xdr:from>
    <xdr:ext cx="184731" cy="264560"/>
    <xdr:sp macro="" textlink="">
      <xdr:nvSpPr>
        <xdr:cNvPr id="53" name="テキスト ボックス 52">
          <a:extLst>
            <a:ext uri="{FF2B5EF4-FFF2-40B4-BE49-F238E27FC236}">
              <a16:creationId xmlns:a16="http://schemas.microsoft.com/office/drawing/2014/main" id="{31D2B32F-7A3D-4FA8-B712-ADFF1E262960}"/>
            </a:ext>
          </a:extLst>
        </xdr:cNvPr>
        <xdr:cNvSpPr txBox="1"/>
      </xdr:nvSpPr>
      <xdr:spPr>
        <a:xfrm>
          <a:off x="1331769"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114</xdr:row>
      <xdr:rowOff>0</xdr:rowOff>
    </xdr:from>
    <xdr:ext cx="184731" cy="264560"/>
    <xdr:sp macro="" textlink="">
      <xdr:nvSpPr>
        <xdr:cNvPr id="54" name="テキスト ボックス 53">
          <a:extLst>
            <a:ext uri="{FF2B5EF4-FFF2-40B4-BE49-F238E27FC236}">
              <a16:creationId xmlns:a16="http://schemas.microsoft.com/office/drawing/2014/main" id="{BEE692A7-5DEF-42DB-868F-8064B9B1CC99}"/>
            </a:ext>
          </a:extLst>
        </xdr:cNvPr>
        <xdr:cNvSpPr txBox="1"/>
      </xdr:nvSpPr>
      <xdr:spPr>
        <a:xfrm>
          <a:off x="21383625"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114</xdr:row>
      <xdr:rowOff>0</xdr:rowOff>
    </xdr:from>
    <xdr:ext cx="184731" cy="264560"/>
    <xdr:sp macro="" textlink="">
      <xdr:nvSpPr>
        <xdr:cNvPr id="55" name="テキスト ボックス 54">
          <a:extLst>
            <a:ext uri="{FF2B5EF4-FFF2-40B4-BE49-F238E27FC236}">
              <a16:creationId xmlns:a16="http://schemas.microsoft.com/office/drawing/2014/main" id="{9AF6EB3C-01BA-4B0B-8A7F-49536C24D81E}"/>
            </a:ext>
          </a:extLst>
        </xdr:cNvPr>
        <xdr:cNvSpPr txBox="1"/>
      </xdr:nvSpPr>
      <xdr:spPr>
        <a:xfrm>
          <a:off x="21383625"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114</xdr:row>
      <xdr:rowOff>0</xdr:rowOff>
    </xdr:from>
    <xdr:ext cx="184731" cy="264560"/>
    <xdr:sp macro="" textlink="">
      <xdr:nvSpPr>
        <xdr:cNvPr id="56" name="テキスト ボックス 55">
          <a:extLst>
            <a:ext uri="{FF2B5EF4-FFF2-40B4-BE49-F238E27FC236}">
              <a16:creationId xmlns:a16="http://schemas.microsoft.com/office/drawing/2014/main" id="{829DCEF0-DB16-47C0-BE0A-17627AAC1384}"/>
            </a:ext>
          </a:extLst>
        </xdr:cNvPr>
        <xdr:cNvSpPr txBox="1"/>
      </xdr:nvSpPr>
      <xdr:spPr>
        <a:xfrm>
          <a:off x="1331769"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114</xdr:row>
      <xdr:rowOff>0</xdr:rowOff>
    </xdr:from>
    <xdr:ext cx="184731" cy="264560"/>
    <xdr:sp macro="" textlink="">
      <xdr:nvSpPr>
        <xdr:cNvPr id="57" name="テキスト ボックス 56">
          <a:extLst>
            <a:ext uri="{FF2B5EF4-FFF2-40B4-BE49-F238E27FC236}">
              <a16:creationId xmlns:a16="http://schemas.microsoft.com/office/drawing/2014/main" id="{EC3415E8-86DD-4033-8BE0-55C11D27FE5C}"/>
            </a:ext>
          </a:extLst>
        </xdr:cNvPr>
        <xdr:cNvSpPr txBox="1"/>
      </xdr:nvSpPr>
      <xdr:spPr>
        <a:xfrm>
          <a:off x="1331769"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144</xdr:row>
      <xdr:rowOff>0</xdr:rowOff>
    </xdr:from>
    <xdr:ext cx="184731" cy="264560"/>
    <xdr:sp macro="" textlink="">
      <xdr:nvSpPr>
        <xdr:cNvPr id="58" name="テキスト ボックス 57">
          <a:extLst>
            <a:ext uri="{FF2B5EF4-FFF2-40B4-BE49-F238E27FC236}">
              <a16:creationId xmlns:a16="http://schemas.microsoft.com/office/drawing/2014/main" id="{0C4DBF1B-6AEA-418C-AC40-EE8D248556DC}"/>
            </a:ext>
          </a:extLst>
        </xdr:cNvPr>
        <xdr:cNvSpPr txBox="1"/>
      </xdr:nvSpPr>
      <xdr:spPr>
        <a:xfrm>
          <a:off x="21383625"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144</xdr:row>
      <xdr:rowOff>0</xdr:rowOff>
    </xdr:from>
    <xdr:ext cx="184731" cy="264560"/>
    <xdr:sp macro="" textlink="">
      <xdr:nvSpPr>
        <xdr:cNvPr id="59" name="テキスト ボックス 58">
          <a:extLst>
            <a:ext uri="{FF2B5EF4-FFF2-40B4-BE49-F238E27FC236}">
              <a16:creationId xmlns:a16="http://schemas.microsoft.com/office/drawing/2014/main" id="{021C5E5E-E9EC-4CE9-A628-B1E3E5E7F73C}"/>
            </a:ext>
          </a:extLst>
        </xdr:cNvPr>
        <xdr:cNvSpPr txBox="1"/>
      </xdr:nvSpPr>
      <xdr:spPr>
        <a:xfrm>
          <a:off x="21383625"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144</xdr:row>
      <xdr:rowOff>0</xdr:rowOff>
    </xdr:from>
    <xdr:ext cx="184731" cy="264560"/>
    <xdr:sp macro="" textlink="">
      <xdr:nvSpPr>
        <xdr:cNvPr id="60" name="テキスト ボックス 59">
          <a:extLst>
            <a:ext uri="{FF2B5EF4-FFF2-40B4-BE49-F238E27FC236}">
              <a16:creationId xmlns:a16="http://schemas.microsoft.com/office/drawing/2014/main" id="{D745D876-3866-4DD7-9123-A5FC31C10687}"/>
            </a:ext>
          </a:extLst>
        </xdr:cNvPr>
        <xdr:cNvSpPr txBox="1"/>
      </xdr:nvSpPr>
      <xdr:spPr>
        <a:xfrm>
          <a:off x="1331769"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144</xdr:row>
      <xdr:rowOff>0</xdr:rowOff>
    </xdr:from>
    <xdr:ext cx="184731" cy="264560"/>
    <xdr:sp macro="" textlink="">
      <xdr:nvSpPr>
        <xdr:cNvPr id="61" name="テキスト ボックス 60">
          <a:extLst>
            <a:ext uri="{FF2B5EF4-FFF2-40B4-BE49-F238E27FC236}">
              <a16:creationId xmlns:a16="http://schemas.microsoft.com/office/drawing/2014/main" id="{863EBFE1-7835-4835-9C83-739A5BADBD9E}"/>
            </a:ext>
          </a:extLst>
        </xdr:cNvPr>
        <xdr:cNvSpPr txBox="1"/>
      </xdr:nvSpPr>
      <xdr:spPr>
        <a:xfrm>
          <a:off x="1331769"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130</xdr:row>
      <xdr:rowOff>0</xdr:rowOff>
    </xdr:from>
    <xdr:ext cx="184731" cy="264560"/>
    <xdr:sp macro="" textlink="">
      <xdr:nvSpPr>
        <xdr:cNvPr id="62" name="テキスト ボックス 61">
          <a:extLst>
            <a:ext uri="{FF2B5EF4-FFF2-40B4-BE49-F238E27FC236}">
              <a16:creationId xmlns:a16="http://schemas.microsoft.com/office/drawing/2014/main" id="{1DBB497C-DE8F-437B-BA5E-C4E533F1DB84}"/>
            </a:ext>
          </a:extLst>
        </xdr:cNvPr>
        <xdr:cNvSpPr txBox="1"/>
      </xdr:nvSpPr>
      <xdr:spPr>
        <a:xfrm>
          <a:off x="21383625"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130</xdr:row>
      <xdr:rowOff>0</xdr:rowOff>
    </xdr:from>
    <xdr:ext cx="184731" cy="264560"/>
    <xdr:sp macro="" textlink="">
      <xdr:nvSpPr>
        <xdr:cNvPr id="63" name="テキスト ボックス 62">
          <a:extLst>
            <a:ext uri="{FF2B5EF4-FFF2-40B4-BE49-F238E27FC236}">
              <a16:creationId xmlns:a16="http://schemas.microsoft.com/office/drawing/2014/main" id="{EB11AFDF-5416-4135-BCD8-B0A46C3685A0}"/>
            </a:ext>
          </a:extLst>
        </xdr:cNvPr>
        <xdr:cNvSpPr txBox="1"/>
      </xdr:nvSpPr>
      <xdr:spPr>
        <a:xfrm>
          <a:off x="21383625"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130</xdr:row>
      <xdr:rowOff>0</xdr:rowOff>
    </xdr:from>
    <xdr:ext cx="184731" cy="264560"/>
    <xdr:sp macro="" textlink="">
      <xdr:nvSpPr>
        <xdr:cNvPr id="64" name="テキスト ボックス 63">
          <a:extLst>
            <a:ext uri="{FF2B5EF4-FFF2-40B4-BE49-F238E27FC236}">
              <a16:creationId xmlns:a16="http://schemas.microsoft.com/office/drawing/2014/main" id="{2DED19CC-B8D0-4006-884B-4C08FF0A852E}"/>
            </a:ext>
          </a:extLst>
        </xdr:cNvPr>
        <xdr:cNvSpPr txBox="1"/>
      </xdr:nvSpPr>
      <xdr:spPr>
        <a:xfrm>
          <a:off x="1331769"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130</xdr:row>
      <xdr:rowOff>0</xdr:rowOff>
    </xdr:from>
    <xdr:ext cx="184731" cy="264560"/>
    <xdr:sp macro="" textlink="">
      <xdr:nvSpPr>
        <xdr:cNvPr id="65" name="テキスト ボックス 64">
          <a:extLst>
            <a:ext uri="{FF2B5EF4-FFF2-40B4-BE49-F238E27FC236}">
              <a16:creationId xmlns:a16="http://schemas.microsoft.com/office/drawing/2014/main" id="{AE08C882-D799-4D8E-8C75-383FFE743324}"/>
            </a:ext>
          </a:extLst>
        </xdr:cNvPr>
        <xdr:cNvSpPr txBox="1"/>
      </xdr:nvSpPr>
      <xdr:spPr>
        <a:xfrm>
          <a:off x="1331769"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132</xdr:row>
      <xdr:rowOff>0</xdr:rowOff>
    </xdr:from>
    <xdr:ext cx="184731" cy="264560"/>
    <xdr:sp macro="" textlink="">
      <xdr:nvSpPr>
        <xdr:cNvPr id="66" name="テキスト ボックス 65">
          <a:extLst>
            <a:ext uri="{FF2B5EF4-FFF2-40B4-BE49-F238E27FC236}">
              <a16:creationId xmlns:a16="http://schemas.microsoft.com/office/drawing/2014/main" id="{01F591FD-1EE5-443B-A418-80CAAD9D1476}"/>
            </a:ext>
          </a:extLst>
        </xdr:cNvPr>
        <xdr:cNvSpPr txBox="1"/>
      </xdr:nvSpPr>
      <xdr:spPr>
        <a:xfrm>
          <a:off x="21383625"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132</xdr:row>
      <xdr:rowOff>0</xdr:rowOff>
    </xdr:from>
    <xdr:ext cx="184731" cy="264560"/>
    <xdr:sp macro="" textlink="">
      <xdr:nvSpPr>
        <xdr:cNvPr id="67" name="テキスト ボックス 66">
          <a:extLst>
            <a:ext uri="{FF2B5EF4-FFF2-40B4-BE49-F238E27FC236}">
              <a16:creationId xmlns:a16="http://schemas.microsoft.com/office/drawing/2014/main" id="{C2E229E8-99DC-44A4-B2DA-0CEA032AE627}"/>
            </a:ext>
          </a:extLst>
        </xdr:cNvPr>
        <xdr:cNvSpPr txBox="1"/>
      </xdr:nvSpPr>
      <xdr:spPr>
        <a:xfrm>
          <a:off x="21383625"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132</xdr:row>
      <xdr:rowOff>0</xdr:rowOff>
    </xdr:from>
    <xdr:ext cx="184731" cy="264560"/>
    <xdr:sp macro="" textlink="">
      <xdr:nvSpPr>
        <xdr:cNvPr id="68" name="テキスト ボックス 67">
          <a:extLst>
            <a:ext uri="{FF2B5EF4-FFF2-40B4-BE49-F238E27FC236}">
              <a16:creationId xmlns:a16="http://schemas.microsoft.com/office/drawing/2014/main" id="{41DF69FE-9B1C-4CA4-8B80-1D87B9A10D16}"/>
            </a:ext>
          </a:extLst>
        </xdr:cNvPr>
        <xdr:cNvSpPr txBox="1"/>
      </xdr:nvSpPr>
      <xdr:spPr>
        <a:xfrm>
          <a:off x="1331769"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132</xdr:row>
      <xdr:rowOff>0</xdr:rowOff>
    </xdr:from>
    <xdr:ext cx="184731" cy="264560"/>
    <xdr:sp macro="" textlink="">
      <xdr:nvSpPr>
        <xdr:cNvPr id="69" name="テキスト ボックス 68">
          <a:extLst>
            <a:ext uri="{FF2B5EF4-FFF2-40B4-BE49-F238E27FC236}">
              <a16:creationId xmlns:a16="http://schemas.microsoft.com/office/drawing/2014/main" id="{B8F3AD09-E492-4661-B7AF-42BA3AA0B6AA}"/>
            </a:ext>
          </a:extLst>
        </xdr:cNvPr>
        <xdr:cNvSpPr txBox="1"/>
      </xdr:nvSpPr>
      <xdr:spPr>
        <a:xfrm>
          <a:off x="1331769"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128</xdr:row>
      <xdr:rowOff>0</xdr:rowOff>
    </xdr:from>
    <xdr:ext cx="184731" cy="264560"/>
    <xdr:sp macro="" textlink="">
      <xdr:nvSpPr>
        <xdr:cNvPr id="70" name="テキスト ボックス 69">
          <a:extLst>
            <a:ext uri="{FF2B5EF4-FFF2-40B4-BE49-F238E27FC236}">
              <a16:creationId xmlns:a16="http://schemas.microsoft.com/office/drawing/2014/main" id="{19260D44-FBA4-40BC-8C2A-B3412A8365E5}"/>
            </a:ext>
          </a:extLst>
        </xdr:cNvPr>
        <xdr:cNvSpPr txBox="1"/>
      </xdr:nvSpPr>
      <xdr:spPr>
        <a:xfrm>
          <a:off x="21383625"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128</xdr:row>
      <xdr:rowOff>0</xdr:rowOff>
    </xdr:from>
    <xdr:ext cx="184731" cy="264560"/>
    <xdr:sp macro="" textlink="">
      <xdr:nvSpPr>
        <xdr:cNvPr id="71" name="テキスト ボックス 70">
          <a:extLst>
            <a:ext uri="{FF2B5EF4-FFF2-40B4-BE49-F238E27FC236}">
              <a16:creationId xmlns:a16="http://schemas.microsoft.com/office/drawing/2014/main" id="{BC1088ED-F484-43A9-A539-D91DAE3D8A00}"/>
            </a:ext>
          </a:extLst>
        </xdr:cNvPr>
        <xdr:cNvSpPr txBox="1"/>
      </xdr:nvSpPr>
      <xdr:spPr>
        <a:xfrm>
          <a:off x="21383625"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128</xdr:row>
      <xdr:rowOff>0</xdr:rowOff>
    </xdr:from>
    <xdr:ext cx="184731" cy="264560"/>
    <xdr:sp macro="" textlink="">
      <xdr:nvSpPr>
        <xdr:cNvPr id="72" name="テキスト ボックス 71">
          <a:extLst>
            <a:ext uri="{FF2B5EF4-FFF2-40B4-BE49-F238E27FC236}">
              <a16:creationId xmlns:a16="http://schemas.microsoft.com/office/drawing/2014/main" id="{357AB12C-706E-4746-AC1D-CDA0952BE4AF}"/>
            </a:ext>
          </a:extLst>
        </xdr:cNvPr>
        <xdr:cNvSpPr txBox="1"/>
      </xdr:nvSpPr>
      <xdr:spPr>
        <a:xfrm>
          <a:off x="1331769"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128</xdr:row>
      <xdr:rowOff>0</xdr:rowOff>
    </xdr:from>
    <xdr:ext cx="184731" cy="264560"/>
    <xdr:sp macro="" textlink="">
      <xdr:nvSpPr>
        <xdr:cNvPr id="73" name="テキスト ボックス 72">
          <a:extLst>
            <a:ext uri="{FF2B5EF4-FFF2-40B4-BE49-F238E27FC236}">
              <a16:creationId xmlns:a16="http://schemas.microsoft.com/office/drawing/2014/main" id="{90BEF746-B93D-4433-9D4C-D8A8AEB4FEDA}"/>
            </a:ext>
          </a:extLst>
        </xdr:cNvPr>
        <xdr:cNvSpPr txBox="1"/>
      </xdr:nvSpPr>
      <xdr:spPr>
        <a:xfrm>
          <a:off x="1331769"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118</xdr:row>
      <xdr:rowOff>0</xdr:rowOff>
    </xdr:from>
    <xdr:ext cx="184731" cy="264560"/>
    <xdr:sp macro="" textlink="">
      <xdr:nvSpPr>
        <xdr:cNvPr id="74" name="テキスト ボックス 73">
          <a:extLst>
            <a:ext uri="{FF2B5EF4-FFF2-40B4-BE49-F238E27FC236}">
              <a16:creationId xmlns:a16="http://schemas.microsoft.com/office/drawing/2014/main" id="{B2ED18DA-6ED8-428B-9781-01F845007409}"/>
            </a:ext>
          </a:extLst>
        </xdr:cNvPr>
        <xdr:cNvSpPr txBox="1"/>
      </xdr:nvSpPr>
      <xdr:spPr>
        <a:xfrm>
          <a:off x="21383625"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118</xdr:row>
      <xdr:rowOff>0</xdr:rowOff>
    </xdr:from>
    <xdr:ext cx="184731" cy="264560"/>
    <xdr:sp macro="" textlink="">
      <xdr:nvSpPr>
        <xdr:cNvPr id="75" name="テキスト ボックス 74">
          <a:extLst>
            <a:ext uri="{FF2B5EF4-FFF2-40B4-BE49-F238E27FC236}">
              <a16:creationId xmlns:a16="http://schemas.microsoft.com/office/drawing/2014/main" id="{14499404-605B-4ACF-8000-52EA48CA1A36}"/>
            </a:ext>
          </a:extLst>
        </xdr:cNvPr>
        <xdr:cNvSpPr txBox="1"/>
      </xdr:nvSpPr>
      <xdr:spPr>
        <a:xfrm>
          <a:off x="21383625"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118</xdr:row>
      <xdr:rowOff>0</xdr:rowOff>
    </xdr:from>
    <xdr:ext cx="184731" cy="264560"/>
    <xdr:sp macro="" textlink="">
      <xdr:nvSpPr>
        <xdr:cNvPr id="76" name="テキスト ボックス 75">
          <a:extLst>
            <a:ext uri="{FF2B5EF4-FFF2-40B4-BE49-F238E27FC236}">
              <a16:creationId xmlns:a16="http://schemas.microsoft.com/office/drawing/2014/main" id="{DAB2A924-E710-43E4-9A93-69057F8FEB5B}"/>
            </a:ext>
          </a:extLst>
        </xdr:cNvPr>
        <xdr:cNvSpPr txBox="1"/>
      </xdr:nvSpPr>
      <xdr:spPr>
        <a:xfrm>
          <a:off x="1331769"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118</xdr:row>
      <xdr:rowOff>0</xdr:rowOff>
    </xdr:from>
    <xdr:ext cx="184731" cy="264560"/>
    <xdr:sp macro="" textlink="">
      <xdr:nvSpPr>
        <xdr:cNvPr id="77" name="テキスト ボックス 76">
          <a:extLst>
            <a:ext uri="{FF2B5EF4-FFF2-40B4-BE49-F238E27FC236}">
              <a16:creationId xmlns:a16="http://schemas.microsoft.com/office/drawing/2014/main" id="{049BD80E-138E-4AA8-85C4-A0722A158F6F}"/>
            </a:ext>
          </a:extLst>
        </xdr:cNvPr>
        <xdr:cNvSpPr txBox="1"/>
      </xdr:nvSpPr>
      <xdr:spPr>
        <a:xfrm>
          <a:off x="1331769"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68</xdr:row>
      <xdr:rowOff>0</xdr:rowOff>
    </xdr:from>
    <xdr:ext cx="184731" cy="264560"/>
    <xdr:sp macro="" textlink="">
      <xdr:nvSpPr>
        <xdr:cNvPr id="78" name="テキスト ボックス 77">
          <a:extLst>
            <a:ext uri="{FF2B5EF4-FFF2-40B4-BE49-F238E27FC236}">
              <a16:creationId xmlns:a16="http://schemas.microsoft.com/office/drawing/2014/main" id="{AA594B47-8D73-4314-9F19-87EF571F7F89}"/>
            </a:ext>
          </a:extLst>
        </xdr:cNvPr>
        <xdr:cNvSpPr txBox="1"/>
      </xdr:nvSpPr>
      <xdr:spPr>
        <a:xfrm>
          <a:off x="21383625"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68</xdr:row>
      <xdr:rowOff>0</xdr:rowOff>
    </xdr:from>
    <xdr:ext cx="184731" cy="264560"/>
    <xdr:sp macro="" textlink="">
      <xdr:nvSpPr>
        <xdr:cNvPr id="79" name="テキスト ボックス 78">
          <a:extLst>
            <a:ext uri="{FF2B5EF4-FFF2-40B4-BE49-F238E27FC236}">
              <a16:creationId xmlns:a16="http://schemas.microsoft.com/office/drawing/2014/main" id="{34D38128-EDE9-46FC-BC2F-48BA4557E1D7}"/>
            </a:ext>
          </a:extLst>
        </xdr:cNvPr>
        <xdr:cNvSpPr txBox="1"/>
      </xdr:nvSpPr>
      <xdr:spPr>
        <a:xfrm>
          <a:off x="21383625"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68</xdr:row>
      <xdr:rowOff>0</xdr:rowOff>
    </xdr:from>
    <xdr:ext cx="184731" cy="264560"/>
    <xdr:sp macro="" textlink="">
      <xdr:nvSpPr>
        <xdr:cNvPr id="80" name="テキスト ボックス 79">
          <a:extLst>
            <a:ext uri="{FF2B5EF4-FFF2-40B4-BE49-F238E27FC236}">
              <a16:creationId xmlns:a16="http://schemas.microsoft.com/office/drawing/2014/main" id="{6E400E06-F95A-49F8-A13C-F10660DBBE8F}"/>
            </a:ext>
          </a:extLst>
        </xdr:cNvPr>
        <xdr:cNvSpPr txBox="1"/>
      </xdr:nvSpPr>
      <xdr:spPr>
        <a:xfrm>
          <a:off x="1331769"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68</xdr:row>
      <xdr:rowOff>0</xdr:rowOff>
    </xdr:from>
    <xdr:ext cx="184731" cy="264560"/>
    <xdr:sp macro="" textlink="">
      <xdr:nvSpPr>
        <xdr:cNvPr id="81" name="テキスト ボックス 80">
          <a:extLst>
            <a:ext uri="{FF2B5EF4-FFF2-40B4-BE49-F238E27FC236}">
              <a16:creationId xmlns:a16="http://schemas.microsoft.com/office/drawing/2014/main" id="{C0F1B981-0E32-47BC-B4DA-4D25C48693E7}"/>
            </a:ext>
          </a:extLst>
        </xdr:cNvPr>
        <xdr:cNvSpPr txBox="1"/>
      </xdr:nvSpPr>
      <xdr:spPr>
        <a:xfrm>
          <a:off x="1331769"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105</xdr:row>
      <xdr:rowOff>0</xdr:rowOff>
    </xdr:from>
    <xdr:ext cx="184731" cy="264560"/>
    <xdr:sp macro="" textlink="">
      <xdr:nvSpPr>
        <xdr:cNvPr id="82" name="テキスト ボックス 81">
          <a:extLst>
            <a:ext uri="{FF2B5EF4-FFF2-40B4-BE49-F238E27FC236}">
              <a16:creationId xmlns:a16="http://schemas.microsoft.com/office/drawing/2014/main" id="{E08BEFEA-724C-45A8-9E2C-44B9A6764B16}"/>
            </a:ext>
          </a:extLst>
        </xdr:cNvPr>
        <xdr:cNvSpPr txBox="1"/>
      </xdr:nvSpPr>
      <xdr:spPr>
        <a:xfrm>
          <a:off x="213836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105</xdr:row>
      <xdr:rowOff>0</xdr:rowOff>
    </xdr:from>
    <xdr:ext cx="184731" cy="264560"/>
    <xdr:sp macro="" textlink="">
      <xdr:nvSpPr>
        <xdr:cNvPr id="83" name="テキスト ボックス 82">
          <a:extLst>
            <a:ext uri="{FF2B5EF4-FFF2-40B4-BE49-F238E27FC236}">
              <a16:creationId xmlns:a16="http://schemas.microsoft.com/office/drawing/2014/main" id="{3412C81E-8CF3-4844-BFDE-7FFA484384EA}"/>
            </a:ext>
          </a:extLst>
        </xdr:cNvPr>
        <xdr:cNvSpPr txBox="1"/>
      </xdr:nvSpPr>
      <xdr:spPr>
        <a:xfrm>
          <a:off x="213836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105</xdr:row>
      <xdr:rowOff>0</xdr:rowOff>
    </xdr:from>
    <xdr:ext cx="184731" cy="264560"/>
    <xdr:sp macro="" textlink="">
      <xdr:nvSpPr>
        <xdr:cNvPr id="84" name="テキスト ボックス 83">
          <a:extLst>
            <a:ext uri="{FF2B5EF4-FFF2-40B4-BE49-F238E27FC236}">
              <a16:creationId xmlns:a16="http://schemas.microsoft.com/office/drawing/2014/main" id="{5B6C49C4-F08D-49D4-A7D0-2C0863CE7331}"/>
            </a:ext>
          </a:extLst>
        </xdr:cNvPr>
        <xdr:cNvSpPr txBox="1"/>
      </xdr:nvSpPr>
      <xdr:spPr>
        <a:xfrm>
          <a:off x="1331769"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105</xdr:row>
      <xdr:rowOff>0</xdr:rowOff>
    </xdr:from>
    <xdr:ext cx="184731" cy="264560"/>
    <xdr:sp macro="" textlink="">
      <xdr:nvSpPr>
        <xdr:cNvPr id="85" name="テキスト ボックス 84">
          <a:extLst>
            <a:ext uri="{FF2B5EF4-FFF2-40B4-BE49-F238E27FC236}">
              <a16:creationId xmlns:a16="http://schemas.microsoft.com/office/drawing/2014/main" id="{467142F6-453C-4F27-A10F-094EE88638DB}"/>
            </a:ext>
          </a:extLst>
        </xdr:cNvPr>
        <xdr:cNvSpPr txBox="1"/>
      </xdr:nvSpPr>
      <xdr:spPr>
        <a:xfrm>
          <a:off x="1331769"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154</xdr:row>
      <xdr:rowOff>0</xdr:rowOff>
    </xdr:from>
    <xdr:ext cx="184731" cy="264560"/>
    <xdr:sp macro="" textlink="">
      <xdr:nvSpPr>
        <xdr:cNvPr id="86" name="テキスト ボックス 85">
          <a:extLst>
            <a:ext uri="{FF2B5EF4-FFF2-40B4-BE49-F238E27FC236}">
              <a16:creationId xmlns:a16="http://schemas.microsoft.com/office/drawing/2014/main" id="{43A26FD4-7361-4D52-A47B-C4E0475E77E2}"/>
            </a:ext>
          </a:extLst>
        </xdr:cNvPr>
        <xdr:cNvSpPr txBox="1"/>
      </xdr:nvSpPr>
      <xdr:spPr>
        <a:xfrm>
          <a:off x="21383625"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154</xdr:row>
      <xdr:rowOff>0</xdr:rowOff>
    </xdr:from>
    <xdr:ext cx="184731" cy="264560"/>
    <xdr:sp macro="" textlink="">
      <xdr:nvSpPr>
        <xdr:cNvPr id="87" name="テキスト ボックス 86">
          <a:extLst>
            <a:ext uri="{FF2B5EF4-FFF2-40B4-BE49-F238E27FC236}">
              <a16:creationId xmlns:a16="http://schemas.microsoft.com/office/drawing/2014/main" id="{80DD9598-C5C7-4A6E-9E85-7D9182FB43C1}"/>
            </a:ext>
          </a:extLst>
        </xdr:cNvPr>
        <xdr:cNvSpPr txBox="1"/>
      </xdr:nvSpPr>
      <xdr:spPr>
        <a:xfrm>
          <a:off x="21383625"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154</xdr:row>
      <xdr:rowOff>0</xdr:rowOff>
    </xdr:from>
    <xdr:ext cx="184731" cy="264560"/>
    <xdr:sp macro="" textlink="">
      <xdr:nvSpPr>
        <xdr:cNvPr id="88" name="テキスト ボックス 87">
          <a:extLst>
            <a:ext uri="{FF2B5EF4-FFF2-40B4-BE49-F238E27FC236}">
              <a16:creationId xmlns:a16="http://schemas.microsoft.com/office/drawing/2014/main" id="{0B7E9196-8D04-4BF1-B11E-694ADF2B904B}"/>
            </a:ext>
          </a:extLst>
        </xdr:cNvPr>
        <xdr:cNvSpPr txBox="1"/>
      </xdr:nvSpPr>
      <xdr:spPr>
        <a:xfrm>
          <a:off x="1331769"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154</xdr:row>
      <xdr:rowOff>0</xdr:rowOff>
    </xdr:from>
    <xdr:ext cx="184731" cy="264560"/>
    <xdr:sp macro="" textlink="">
      <xdr:nvSpPr>
        <xdr:cNvPr id="89" name="テキスト ボックス 88">
          <a:extLst>
            <a:ext uri="{FF2B5EF4-FFF2-40B4-BE49-F238E27FC236}">
              <a16:creationId xmlns:a16="http://schemas.microsoft.com/office/drawing/2014/main" id="{DDB50E96-F7C2-4F00-BCBD-B681DEA1F3E9}"/>
            </a:ext>
          </a:extLst>
        </xdr:cNvPr>
        <xdr:cNvSpPr txBox="1"/>
      </xdr:nvSpPr>
      <xdr:spPr>
        <a:xfrm>
          <a:off x="1331769"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162</xdr:row>
      <xdr:rowOff>0</xdr:rowOff>
    </xdr:from>
    <xdr:ext cx="184731" cy="264560"/>
    <xdr:sp macro="" textlink="">
      <xdr:nvSpPr>
        <xdr:cNvPr id="90" name="テキスト ボックス 89">
          <a:extLst>
            <a:ext uri="{FF2B5EF4-FFF2-40B4-BE49-F238E27FC236}">
              <a16:creationId xmlns:a16="http://schemas.microsoft.com/office/drawing/2014/main" id="{18FDCB80-3F19-4DB7-AE81-AF3B501AA24C}"/>
            </a:ext>
          </a:extLst>
        </xdr:cNvPr>
        <xdr:cNvSpPr txBox="1"/>
      </xdr:nvSpPr>
      <xdr:spPr>
        <a:xfrm>
          <a:off x="21383625"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162</xdr:row>
      <xdr:rowOff>0</xdr:rowOff>
    </xdr:from>
    <xdr:ext cx="184731" cy="264560"/>
    <xdr:sp macro="" textlink="">
      <xdr:nvSpPr>
        <xdr:cNvPr id="91" name="テキスト ボックス 90">
          <a:extLst>
            <a:ext uri="{FF2B5EF4-FFF2-40B4-BE49-F238E27FC236}">
              <a16:creationId xmlns:a16="http://schemas.microsoft.com/office/drawing/2014/main" id="{E3F3A8C4-06E6-47A6-9C19-40C28254FFE1}"/>
            </a:ext>
          </a:extLst>
        </xdr:cNvPr>
        <xdr:cNvSpPr txBox="1"/>
      </xdr:nvSpPr>
      <xdr:spPr>
        <a:xfrm>
          <a:off x="21383625"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162</xdr:row>
      <xdr:rowOff>0</xdr:rowOff>
    </xdr:from>
    <xdr:ext cx="184731" cy="264560"/>
    <xdr:sp macro="" textlink="">
      <xdr:nvSpPr>
        <xdr:cNvPr id="92" name="テキスト ボックス 91">
          <a:extLst>
            <a:ext uri="{FF2B5EF4-FFF2-40B4-BE49-F238E27FC236}">
              <a16:creationId xmlns:a16="http://schemas.microsoft.com/office/drawing/2014/main" id="{1453E8F0-CC14-4C5F-8F8A-DC7121E13049}"/>
            </a:ext>
          </a:extLst>
        </xdr:cNvPr>
        <xdr:cNvSpPr txBox="1"/>
      </xdr:nvSpPr>
      <xdr:spPr>
        <a:xfrm>
          <a:off x="1331769"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162</xdr:row>
      <xdr:rowOff>0</xdr:rowOff>
    </xdr:from>
    <xdr:ext cx="184731" cy="264560"/>
    <xdr:sp macro="" textlink="">
      <xdr:nvSpPr>
        <xdr:cNvPr id="93" name="テキスト ボックス 92">
          <a:extLst>
            <a:ext uri="{FF2B5EF4-FFF2-40B4-BE49-F238E27FC236}">
              <a16:creationId xmlns:a16="http://schemas.microsoft.com/office/drawing/2014/main" id="{6F27A23A-30B9-425D-BD8D-144F6C1303B9}"/>
            </a:ext>
          </a:extLst>
        </xdr:cNvPr>
        <xdr:cNvSpPr txBox="1"/>
      </xdr:nvSpPr>
      <xdr:spPr>
        <a:xfrm>
          <a:off x="1331769"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167</xdr:row>
      <xdr:rowOff>0</xdr:rowOff>
    </xdr:from>
    <xdr:ext cx="184731" cy="264560"/>
    <xdr:sp macro="" textlink="">
      <xdr:nvSpPr>
        <xdr:cNvPr id="94" name="テキスト ボックス 93">
          <a:extLst>
            <a:ext uri="{FF2B5EF4-FFF2-40B4-BE49-F238E27FC236}">
              <a16:creationId xmlns:a16="http://schemas.microsoft.com/office/drawing/2014/main" id="{BA2943DA-9FA1-46A1-A905-BE7924BBA9F4}"/>
            </a:ext>
          </a:extLst>
        </xdr:cNvPr>
        <xdr:cNvSpPr txBox="1"/>
      </xdr:nvSpPr>
      <xdr:spPr>
        <a:xfrm>
          <a:off x="21383625"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167</xdr:row>
      <xdr:rowOff>0</xdr:rowOff>
    </xdr:from>
    <xdr:ext cx="184731" cy="264560"/>
    <xdr:sp macro="" textlink="">
      <xdr:nvSpPr>
        <xdr:cNvPr id="95" name="テキスト ボックス 94">
          <a:extLst>
            <a:ext uri="{FF2B5EF4-FFF2-40B4-BE49-F238E27FC236}">
              <a16:creationId xmlns:a16="http://schemas.microsoft.com/office/drawing/2014/main" id="{A4943EED-CD20-41DB-B421-84E1D31D9429}"/>
            </a:ext>
          </a:extLst>
        </xdr:cNvPr>
        <xdr:cNvSpPr txBox="1"/>
      </xdr:nvSpPr>
      <xdr:spPr>
        <a:xfrm>
          <a:off x="21383625"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167</xdr:row>
      <xdr:rowOff>0</xdr:rowOff>
    </xdr:from>
    <xdr:ext cx="184731" cy="264560"/>
    <xdr:sp macro="" textlink="">
      <xdr:nvSpPr>
        <xdr:cNvPr id="96" name="テキスト ボックス 95">
          <a:extLst>
            <a:ext uri="{FF2B5EF4-FFF2-40B4-BE49-F238E27FC236}">
              <a16:creationId xmlns:a16="http://schemas.microsoft.com/office/drawing/2014/main" id="{296FD00D-8815-4233-AC5A-F91EBCB7CFC3}"/>
            </a:ext>
          </a:extLst>
        </xdr:cNvPr>
        <xdr:cNvSpPr txBox="1"/>
      </xdr:nvSpPr>
      <xdr:spPr>
        <a:xfrm>
          <a:off x="1331769"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167</xdr:row>
      <xdr:rowOff>0</xdr:rowOff>
    </xdr:from>
    <xdr:ext cx="184731" cy="264560"/>
    <xdr:sp macro="" textlink="">
      <xdr:nvSpPr>
        <xdr:cNvPr id="97" name="テキスト ボックス 96">
          <a:extLst>
            <a:ext uri="{FF2B5EF4-FFF2-40B4-BE49-F238E27FC236}">
              <a16:creationId xmlns:a16="http://schemas.microsoft.com/office/drawing/2014/main" id="{E1DAE045-6200-48D1-B41A-81719CDBC125}"/>
            </a:ext>
          </a:extLst>
        </xdr:cNvPr>
        <xdr:cNvSpPr txBox="1"/>
      </xdr:nvSpPr>
      <xdr:spPr>
        <a:xfrm>
          <a:off x="1331769"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181</xdr:row>
      <xdr:rowOff>0</xdr:rowOff>
    </xdr:from>
    <xdr:ext cx="184731" cy="264560"/>
    <xdr:sp macro="" textlink="">
      <xdr:nvSpPr>
        <xdr:cNvPr id="98" name="テキスト ボックス 97">
          <a:extLst>
            <a:ext uri="{FF2B5EF4-FFF2-40B4-BE49-F238E27FC236}">
              <a16:creationId xmlns:a16="http://schemas.microsoft.com/office/drawing/2014/main" id="{8C6909BC-682A-46C8-9A11-5A8AF1ED3546}"/>
            </a:ext>
          </a:extLst>
        </xdr:cNvPr>
        <xdr:cNvSpPr txBox="1"/>
      </xdr:nvSpPr>
      <xdr:spPr>
        <a:xfrm>
          <a:off x="21383625"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181</xdr:row>
      <xdr:rowOff>0</xdr:rowOff>
    </xdr:from>
    <xdr:ext cx="184731" cy="264560"/>
    <xdr:sp macro="" textlink="">
      <xdr:nvSpPr>
        <xdr:cNvPr id="99" name="テキスト ボックス 98">
          <a:extLst>
            <a:ext uri="{FF2B5EF4-FFF2-40B4-BE49-F238E27FC236}">
              <a16:creationId xmlns:a16="http://schemas.microsoft.com/office/drawing/2014/main" id="{9240296C-1864-41A0-9416-B3B1293EC60B}"/>
            </a:ext>
          </a:extLst>
        </xdr:cNvPr>
        <xdr:cNvSpPr txBox="1"/>
      </xdr:nvSpPr>
      <xdr:spPr>
        <a:xfrm>
          <a:off x="21383625"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181</xdr:row>
      <xdr:rowOff>0</xdr:rowOff>
    </xdr:from>
    <xdr:ext cx="184731" cy="264560"/>
    <xdr:sp macro="" textlink="">
      <xdr:nvSpPr>
        <xdr:cNvPr id="100" name="テキスト ボックス 99">
          <a:extLst>
            <a:ext uri="{FF2B5EF4-FFF2-40B4-BE49-F238E27FC236}">
              <a16:creationId xmlns:a16="http://schemas.microsoft.com/office/drawing/2014/main" id="{9EDA25A5-DBF7-43D4-81E6-4C3679D8F31C}"/>
            </a:ext>
          </a:extLst>
        </xdr:cNvPr>
        <xdr:cNvSpPr txBox="1"/>
      </xdr:nvSpPr>
      <xdr:spPr>
        <a:xfrm>
          <a:off x="1331769"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181</xdr:row>
      <xdr:rowOff>0</xdr:rowOff>
    </xdr:from>
    <xdr:ext cx="184731" cy="264560"/>
    <xdr:sp macro="" textlink="">
      <xdr:nvSpPr>
        <xdr:cNvPr id="101" name="テキスト ボックス 100">
          <a:extLst>
            <a:ext uri="{FF2B5EF4-FFF2-40B4-BE49-F238E27FC236}">
              <a16:creationId xmlns:a16="http://schemas.microsoft.com/office/drawing/2014/main" id="{D2ACF724-70F3-45E0-975C-481EC2859D35}"/>
            </a:ext>
          </a:extLst>
        </xdr:cNvPr>
        <xdr:cNvSpPr txBox="1"/>
      </xdr:nvSpPr>
      <xdr:spPr>
        <a:xfrm>
          <a:off x="1331769"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186</xdr:row>
      <xdr:rowOff>0</xdr:rowOff>
    </xdr:from>
    <xdr:ext cx="184731" cy="264560"/>
    <xdr:sp macro="" textlink="">
      <xdr:nvSpPr>
        <xdr:cNvPr id="102" name="テキスト ボックス 101">
          <a:extLst>
            <a:ext uri="{FF2B5EF4-FFF2-40B4-BE49-F238E27FC236}">
              <a16:creationId xmlns:a16="http://schemas.microsoft.com/office/drawing/2014/main" id="{48E7C555-CE39-4FD9-ABD4-D89E0B51D95D}"/>
            </a:ext>
          </a:extLst>
        </xdr:cNvPr>
        <xdr:cNvSpPr txBox="1"/>
      </xdr:nvSpPr>
      <xdr:spPr>
        <a:xfrm>
          <a:off x="21383625"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186</xdr:row>
      <xdr:rowOff>0</xdr:rowOff>
    </xdr:from>
    <xdr:ext cx="184731" cy="264560"/>
    <xdr:sp macro="" textlink="">
      <xdr:nvSpPr>
        <xdr:cNvPr id="103" name="テキスト ボックス 102">
          <a:extLst>
            <a:ext uri="{FF2B5EF4-FFF2-40B4-BE49-F238E27FC236}">
              <a16:creationId xmlns:a16="http://schemas.microsoft.com/office/drawing/2014/main" id="{5C7EE909-10E3-4175-BA5A-B6B8C4132F4B}"/>
            </a:ext>
          </a:extLst>
        </xdr:cNvPr>
        <xdr:cNvSpPr txBox="1"/>
      </xdr:nvSpPr>
      <xdr:spPr>
        <a:xfrm>
          <a:off x="21383625"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186</xdr:row>
      <xdr:rowOff>0</xdr:rowOff>
    </xdr:from>
    <xdr:ext cx="184731" cy="264560"/>
    <xdr:sp macro="" textlink="">
      <xdr:nvSpPr>
        <xdr:cNvPr id="104" name="テキスト ボックス 103">
          <a:extLst>
            <a:ext uri="{FF2B5EF4-FFF2-40B4-BE49-F238E27FC236}">
              <a16:creationId xmlns:a16="http://schemas.microsoft.com/office/drawing/2014/main" id="{BF5898A2-BA14-413C-AADD-DBAE002BB57F}"/>
            </a:ext>
          </a:extLst>
        </xdr:cNvPr>
        <xdr:cNvSpPr txBox="1"/>
      </xdr:nvSpPr>
      <xdr:spPr>
        <a:xfrm>
          <a:off x="1331769"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186</xdr:row>
      <xdr:rowOff>0</xdr:rowOff>
    </xdr:from>
    <xdr:ext cx="184731" cy="264560"/>
    <xdr:sp macro="" textlink="">
      <xdr:nvSpPr>
        <xdr:cNvPr id="105" name="テキスト ボックス 104">
          <a:extLst>
            <a:ext uri="{FF2B5EF4-FFF2-40B4-BE49-F238E27FC236}">
              <a16:creationId xmlns:a16="http://schemas.microsoft.com/office/drawing/2014/main" id="{83910951-B549-4F0C-A31F-E519F22F1170}"/>
            </a:ext>
          </a:extLst>
        </xdr:cNvPr>
        <xdr:cNvSpPr txBox="1"/>
      </xdr:nvSpPr>
      <xdr:spPr>
        <a:xfrm>
          <a:off x="1331769"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224</xdr:row>
      <xdr:rowOff>0</xdr:rowOff>
    </xdr:from>
    <xdr:ext cx="184731" cy="264560"/>
    <xdr:sp macro="" textlink="">
      <xdr:nvSpPr>
        <xdr:cNvPr id="106" name="テキスト ボックス 105">
          <a:extLst>
            <a:ext uri="{FF2B5EF4-FFF2-40B4-BE49-F238E27FC236}">
              <a16:creationId xmlns:a16="http://schemas.microsoft.com/office/drawing/2014/main" id="{F8C4044A-22DE-4CDC-9358-12A5918A03A3}"/>
            </a:ext>
          </a:extLst>
        </xdr:cNvPr>
        <xdr:cNvSpPr txBox="1"/>
      </xdr:nvSpPr>
      <xdr:spPr>
        <a:xfrm>
          <a:off x="2138362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224</xdr:row>
      <xdr:rowOff>0</xdr:rowOff>
    </xdr:from>
    <xdr:ext cx="184731" cy="264560"/>
    <xdr:sp macro="" textlink="">
      <xdr:nvSpPr>
        <xdr:cNvPr id="107" name="テキスト ボックス 106">
          <a:extLst>
            <a:ext uri="{FF2B5EF4-FFF2-40B4-BE49-F238E27FC236}">
              <a16:creationId xmlns:a16="http://schemas.microsoft.com/office/drawing/2014/main" id="{52F0DE66-B035-4EEB-8A4A-B4B98A7DD084}"/>
            </a:ext>
          </a:extLst>
        </xdr:cNvPr>
        <xdr:cNvSpPr txBox="1"/>
      </xdr:nvSpPr>
      <xdr:spPr>
        <a:xfrm>
          <a:off x="2138362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224</xdr:row>
      <xdr:rowOff>0</xdr:rowOff>
    </xdr:from>
    <xdr:ext cx="184731" cy="264560"/>
    <xdr:sp macro="" textlink="">
      <xdr:nvSpPr>
        <xdr:cNvPr id="108" name="テキスト ボックス 107">
          <a:extLst>
            <a:ext uri="{FF2B5EF4-FFF2-40B4-BE49-F238E27FC236}">
              <a16:creationId xmlns:a16="http://schemas.microsoft.com/office/drawing/2014/main" id="{BB7AB9A1-2C35-4CE5-BBAA-CE0EB3263281}"/>
            </a:ext>
          </a:extLst>
        </xdr:cNvPr>
        <xdr:cNvSpPr txBox="1"/>
      </xdr:nvSpPr>
      <xdr:spPr>
        <a:xfrm>
          <a:off x="1331769"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224</xdr:row>
      <xdr:rowOff>0</xdr:rowOff>
    </xdr:from>
    <xdr:ext cx="184731" cy="264560"/>
    <xdr:sp macro="" textlink="">
      <xdr:nvSpPr>
        <xdr:cNvPr id="109" name="テキスト ボックス 108">
          <a:extLst>
            <a:ext uri="{FF2B5EF4-FFF2-40B4-BE49-F238E27FC236}">
              <a16:creationId xmlns:a16="http://schemas.microsoft.com/office/drawing/2014/main" id="{831EB43A-7C57-4213-83C8-542A27A611BF}"/>
            </a:ext>
          </a:extLst>
        </xdr:cNvPr>
        <xdr:cNvSpPr txBox="1"/>
      </xdr:nvSpPr>
      <xdr:spPr>
        <a:xfrm>
          <a:off x="1331769"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250</xdr:row>
      <xdr:rowOff>0</xdr:rowOff>
    </xdr:from>
    <xdr:ext cx="184731" cy="264560"/>
    <xdr:sp macro="" textlink="">
      <xdr:nvSpPr>
        <xdr:cNvPr id="110" name="テキスト ボックス 109">
          <a:extLst>
            <a:ext uri="{FF2B5EF4-FFF2-40B4-BE49-F238E27FC236}">
              <a16:creationId xmlns:a16="http://schemas.microsoft.com/office/drawing/2014/main" id="{288FB100-7CBA-41EF-A02C-D0154BCBB0CA}"/>
            </a:ext>
          </a:extLst>
        </xdr:cNvPr>
        <xdr:cNvSpPr txBox="1"/>
      </xdr:nvSpPr>
      <xdr:spPr>
        <a:xfrm>
          <a:off x="21383625"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250</xdr:row>
      <xdr:rowOff>0</xdr:rowOff>
    </xdr:from>
    <xdr:ext cx="184731" cy="264560"/>
    <xdr:sp macro="" textlink="">
      <xdr:nvSpPr>
        <xdr:cNvPr id="111" name="テキスト ボックス 110">
          <a:extLst>
            <a:ext uri="{FF2B5EF4-FFF2-40B4-BE49-F238E27FC236}">
              <a16:creationId xmlns:a16="http://schemas.microsoft.com/office/drawing/2014/main" id="{8DBDC762-1274-4100-B82D-133C2CB1A929}"/>
            </a:ext>
          </a:extLst>
        </xdr:cNvPr>
        <xdr:cNvSpPr txBox="1"/>
      </xdr:nvSpPr>
      <xdr:spPr>
        <a:xfrm>
          <a:off x="21383625"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250</xdr:row>
      <xdr:rowOff>0</xdr:rowOff>
    </xdr:from>
    <xdr:ext cx="184731" cy="264560"/>
    <xdr:sp macro="" textlink="">
      <xdr:nvSpPr>
        <xdr:cNvPr id="112" name="テキスト ボックス 111">
          <a:extLst>
            <a:ext uri="{FF2B5EF4-FFF2-40B4-BE49-F238E27FC236}">
              <a16:creationId xmlns:a16="http://schemas.microsoft.com/office/drawing/2014/main" id="{92AF8553-C3DA-499F-9A11-9EF4A3718970}"/>
            </a:ext>
          </a:extLst>
        </xdr:cNvPr>
        <xdr:cNvSpPr txBox="1"/>
      </xdr:nvSpPr>
      <xdr:spPr>
        <a:xfrm>
          <a:off x="1331769"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250</xdr:row>
      <xdr:rowOff>0</xdr:rowOff>
    </xdr:from>
    <xdr:ext cx="184731" cy="264560"/>
    <xdr:sp macro="" textlink="">
      <xdr:nvSpPr>
        <xdr:cNvPr id="113" name="テキスト ボックス 112">
          <a:extLst>
            <a:ext uri="{FF2B5EF4-FFF2-40B4-BE49-F238E27FC236}">
              <a16:creationId xmlns:a16="http://schemas.microsoft.com/office/drawing/2014/main" id="{0CCBC6F9-3B47-49E9-9CCB-51B261F50F56}"/>
            </a:ext>
          </a:extLst>
        </xdr:cNvPr>
        <xdr:cNvSpPr txBox="1"/>
      </xdr:nvSpPr>
      <xdr:spPr>
        <a:xfrm>
          <a:off x="1331769"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198</xdr:row>
      <xdr:rowOff>0</xdr:rowOff>
    </xdr:from>
    <xdr:ext cx="184731" cy="264560"/>
    <xdr:sp macro="" textlink="">
      <xdr:nvSpPr>
        <xdr:cNvPr id="114" name="テキスト ボックス 113">
          <a:extLst>
            <a:ext uri="{FF2B5EF4-FFF2-40B4-BE49-F238E27FC236}">
              <a16:creationId xmlns:a16="http://schemas.microsoft.com/office/drawing/2014/main" id="{7952CB8A-3876-44F4-AC12-2A7982F0367A}"/>
            </a:ext>
          </a:extLst>
        </xdr:cNvPr>
        <xdr:cNvSpPr txBox="1"/>
      </xdr:nvSpPr>
      <xdr:spPr>
        <a:xfrm>
          <a:off x="21383625"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198</xdr:row>
      <xdr:rowOff>0</xdr:rowOff>
    </xdr:from>
    <xdr:ext cx="184731" cy="264560"/>
    <xdr:sp macro="" textlink="">
      <xdr:nvSpPr>
        <xdr:cNvPr id="115" name="テキスト ボックス 114">
          <a:extLst>
            <a:ext uri="{FF2B5EF4-FFF2-40B4-BE49-F238E27FC236}">
              <a16:creationId xmlns:a16="http://schemas.microsoft.com/office/drawing/2014/main" id="{CC0CC159-D4C0-4553-88C6-8FF6E29F376D}"/>
            </a:ext>
          </a:extLst>
        </xdr:cNvPr>
        <xdr:cNvSpPr txBox="1"/>
      </xdr:nvSpPr>
      <xdr:spPr>
        <a:xfrm>
          <a:off x="21383625"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198</xdr:row>
      <xdr:rowOff>0</xdr:rowOff>
    </xdr:from>
    <xdr:ext cx="184731" cy="264560"/>
    <xdr:sp macro="" textlink="">
      <xdr:nvSpPr>
        <xdr:cNvPr id="116" name="テキスト ボックス 115">
          <a:extLst>
            <a:ext uri="{FF2B5EF4-FFF2-40B4-BE49-F238E27FC236}">
              <a16:creationId xmlns:a16="http://schemas.microsoft.com/office/drawing/2014/main" id="{A9950761-CBD8-48F7-8084-48144C96B1D2}"/>
            </a:ext>
          </a:extLst>
        </xdr:cNvPr>
        <xdr:cNvSpPr txBox="1"/>
      </xdr:nvSpPr>
      <xdr:spPr>
        <a:xfrm>
          <a:off x="1331769"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198</xdr:row>
      <xdr:rowOff>0</xdr:rowOff>
    </xdr:from>
    <xdr:ext cx="184731" cy="264560"/>
    <xdr:sp macro="" textlink="">
      <xdr:nvSpPr>
        <xdr:cNvPr id="117" name="テキスト ボックス 116">
          <a:extLst>
            <a:ext uri="{FF2B5EF4-FFF2-40B4-BE49-F238E27FC236}">
              <a16:creationId xmlns:a16="http://schemas.microsoft.com/office/drawing/2014/main" id="{F6BBA4BE-F48D-4C28-9BD0-E38D390E1353}"/>
            </a:ext>
          </a:extLst>
        </xdr:cNvPr>
        <xdr:cNvSpPr txBox="1"/>
      </xdr:nvSpPr>
      <xdr:spPr>
        <a:xfrm>
          <a:off x="1331769"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236</xdr:row>
      <xdr:rowOff>0</xdr:rowOff>
    </xdr:from>
    <xdr:ext cx="184731" cy="264560"/>
    <xdr:sp macro="" textlink="">
      <xdr:nvSpPr>
        <xdr:cNvPr id="118" name="テキスト ボックス 117">
          <a:extLst>
            <a:ext uri="{FF2B5EF4-FFF2-40B4-BE49-F238E27FC236}">
              <a16:creationId xmlns:a16="http://schemas.microsoft.com/office/drawing/2014/main" id="{8E1D7E3E-B74F-4E11-86D5-0A1B2BCB8189}"/>
            </a:ext>
          </a:extLst>
        </xdr:cNvPr>
        <xdr:cNvSpPr txBox="1"/>
      </xdr:nvSpPr>
      <xdr:spPr>
        <a:xfrm>
          <a:off x="21383625"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236</xdr:row>
      <xdr:rowOff>0</xdr:rowOff>
    </xdr:from>
    <xdr:ext cx="184731" cy="264560"/>
    <xdr:sp macro="" textlink="">
      <xdr:nvSpPr>
        <xdr:cNvPr id="119" name="テキスト ボックス 118">
          <a:extLst>
            <a:ext uri="{FF2B5EF4-FFF2-40B4-BE49-F238E27FC236}">
              <a16:creationId xmlns:a16="http://schemas.microsoft.com/office/drawing/2014/main" id="{CE7D8C25-432F-43A7-B80E-C8927131E0F4}"/>
            </a:ext>
          </a:extLst>
        </xdr:cNvPr>
        <xdr:cNvSpPr txBox="1"/>
      </xdr:nvSpPr>
      <xdr:spPr>
        <a:xfrm>
          <a:off x="21383625"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236</xdr:row>
      <xdr:rowOff>0</xdr:rowOff>
    </xdr:from>
    <xdr:ext cx="184731" cy="264560"/>
    <xdr:sp macro="" textlink="">
      <xdr:nvSpPr>
        <xdr:cNvPr id="120" name="テキスト ボックス 119">
          <a:extLst>
            <a:ext uri="{FF2B5EF4-FFF2-40B4-BE49-F238E27FC236}">
              <a16:creationId xmlns:a16="http://schemas.microsoft.com/office/drawing/2014/main" id="{AA2DB1BD-0110-42E2-A605-8176F1878613}"/>
            </a:ext>
          </a:extLst>
        </xdr:cNvPr>
        <xdr:cNvSpPr txBox="1"/>
      </xdr:nvSpPr>
      <xdr:spPr>
        <a:xfrm>
          <a:off x="1331769"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236</xdr:row>
      <xdr:rowOff>0</xdr:rowOff>
    </xdr:from>
    <xdr:ext cx="184731" cy="264560"/>
    <xdr:sp macro="" textlink="">
      <xdr:nvSpPr>
        <xdr:cNvPr id="121" name="テキスト ボックス 120">
          <a:extLst>
            <a:ext uri="{FF2B5EF4-FFF2-40B4-BE49-F238E27FC236}">
              <a16:creationId xmlns:a16="http://schemas.microsoft.com/office/drawing/2014/main" id="{23DA5E60-190B-4104-9CB0-86FC12BCFDB8}"/>
            </a:ext>
          </a:extLst>
        </xdr:cNvPr>
        <xdr:cNvSpPr txBox="1"/>
      </xdr:nvSpPr>
      <xdr:spPr>
        <a:xfrm>
          <a:off x="1331769"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211</xdr:row>
      <xdr:rowOff>0</xdr:rowOff>
    </xdr:from>
    <xdr:ext cx="184731" cy="264560"/>
    <xdr:sp macro="" textlink="">
      <xdr:nvSpPr>
        <xdr:cNvPr id="122" name="テキスト ボックス 121">
          <a:extLst>
            <a:ext uri="{FF2B5EF4-FFF2-40B4-BE49-F238E27FC236}">
              <a16:creationId xmlns:a16="http://schemas.microsoft.com/office/drawing/2014/main" id="{B313B6B8-1CC2-4272-86D1-E4B66C7623FB}"/>
            </a:ext>
          </a:extLst>
        </xdr:cNvPr>
        <xdr:cNvSpPr txBox="1"/>
      </xdr:nvSpPr>
      <xdr:spPr>
        <a:xfrm>
          <a:off x="21383625"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211</xdr:row>
      <xdr:rowOff>0</xdr:rowOff>
    </xdr:from>
    <xdr:ext cx="184731" cy="264560"/>
    <xdr:sp macro="" textlink="">
      <xdr:nvSpPr>
        <xdr:cNvPr id="123" name="テキスト ボックス 122">
          <a:extLst>
            <a:ext uri="{FF2B5EF4-FFF2-40B4-BE49-F238E27FC236}">
              <a16:creationId xmlns:a16="http://schemas.microsoft.com/office/drawing/2014/main" id="{4C9F90BE-1C13-405D-9EF5-8D3EFAF07461}"/>
            </a:ext>
          </a:extLst>
        </xdr:cNvPr>
        <xdr:cNvSpPr txBox="1"/>
      </xdr:nvSpPr>
      <xdr:spPr>
        <a:xfrm>
          <a:off x="21383625"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211</xdr:row>
      <xdr:rowOff>0</xdr:rowOff>
    </xdr:from>
    <xdr:ext cx="184731" cy="264560"/>
    <xdr:sp macro="" textlink="">
      <xdr:nvSpPr>
        <xdr:cNvPr id="124" name="テキスト ボックス 123">
          <a:extLst>
            <a:ext uri="{FF2B5EF4-FFF2-40B4-BE49-F238E27FC236}">
              <a16:creationId xmlns:a16="http://schemas.microsoft.com/office/drawing/2014/main" id="{F552A782-E9C8-467B-A33B-AA699E28BD9F}"/>
            </a:ext>
          </a:extLst>
        </xdr:cNvPr>
        <xdr:cNvSpPr txBox="1"/>
      </xdr:nvSpPr>
      <xdr:spPr>
        <a:xfrm>
          <a:off x="1331769"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211</xdr:row>
      <xdr:rowOff>0</xdr:rowOff>
    </xdr:from>
    <xdr:ext cx="184731" cy="264560"/>
    <xdr:sp macro="" textlink="">
      <xdr:nvSpPr>
        <xdr:cNvPr id="125" name="テキスト ボックス 124">
          <a:extLst>
            <a:ext uri="{FF2B5EF4-FFF2-40B4-BE49-F238E27FC236}">
              <a16:creationId xmlns:a16="http://schemas.microsoft.com/office/drawing/2014/main" id="{3B0EFA35-4806-4262-BE95-ED9F8B52D87B}"/>
            </a:ext>
          </a:extLst>
        </xdr:cNvPr>
        <xdr:cNvSpPr txBox="1"/>
      </xdr:nvSpPr>
      <xdr:spPr>
        <a:xfrm>
          <a:off x="1331769"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231</xdr:row>
      <xdr:rowOff>0</xdr:rowOff>
    </xdr:from>
    <xdr:ext cx="184731" cy="264560"/>
    <xdr:sp macro="" textlink="">
      <xdr:nvSpPr>
        <xdr:cNvPr id="126" name="テキスト ボックス 125">
          <a:extLst>
            <a:ext uri="{FF2B5EF4-FFF2-40B4-BE49-F238E27FC236}">
              <a16:creationId xmlns:a16="http://schemas.microsoft.com/office/drawing/2014/main" id="{19A6D70C-7C7C-4E0F-B385-D192FBEFCD3C}"/>
            </a:ext>
          </a:extLst>
        </xdr:cNvPr>
        <xdr:cNvSpPr txBox="1"/>
      </xdr:nvSpPr>
      <xdr:spPr>
        <a:xfrm>
          <a:off x="21383625"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231</xdr:row>
      <xdr:rowOff>0</xdr:rowOff>
    </xdr:from>
    <xdr:ext cx="184731" cy="264560"/>
    <xdr:sp macro="" textlink="">
      <xdr:nvSpPr>
        <xdr:cNvPr id="127" name="テキスト ボックス 126">
          <a:extLst>
            <a:ext uri="{FF2B5EF4-FFF2-40B4-BE49-F238E27FC236}">
              <a16:creationId xmlns:a16="http://schemas.microsoft.com/office/drawing/2014/main" id="{A3CDCD07-C278-4A21-B026-9DEF95BDBBA4}"/>
            </a:ext>
          </a:extLst>
        </xdr:cNvPr>
        <xdr:cNvSpPr txBox="1"/>
      </xdr:nvSpPr>
      <xdr:spPr>
        <a:xfrm>
          <a:off x="21383625"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231</xdr:row>
      <xdr:rowOff>0</xdr:rowOff>
    </xdr:from>
    <xdr:ext cx="184731" cy="264560"/>
    <xdr:sp macro="" textlink="">
      <xdr:nvSpPr>
        <xdr:cNvPr id="128" name="テキスト ボックス 127">
          <a:extLst>
            <a:ext uri="{FF2B5EF4-FFF2-40B4-BE49-F238E27FC236}">
              <a16:creationId xmlns:a16="http://schemas.microsoft.com/office/drawing/2014/main" id="{A849EF49-A011-4874-8865-0F7327E84D68}"/>
            </a:ext>
          </a:extLst>
        </xdr:cNvPr>
        <xdr:cNvSpPr txBox="1"/>
      </xdr:nvSpPr>
      <xdr:spPr>
        <a:xfrm>
          <a:off x="1331769"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231</xdr:row>
      <xdr:rowOff>0</xdr:rowOff>
    </xdr:from>
    <xdr:ext cx="184731" cy="264560"/>
    <xdr:sp macro="" textlink="">
      <xdr:nvSpPr>
        <xdr:cNvPr id="129" name="テキスト ボックス 128">
          <a:extLst>
            <a:ext uri="{FF2B5EF4-FFF2-40B4-BE49-F238E27FC236}">
              <a16:creationId xmlns:a16="http://schemas.microsoft.com/office/drawing/2014/main" id="{57B8DF6A-955D-435C-8CCA-14C1C69BEBE9}"/>
            </a:ext>
          </a:extLst>
        </xdr:cNvPr>
        <xdr:cNvSpPr txBox="1"/>
      </xdr:nvSpPr>
      <xdr:spPr>
        <a:xfrm>
          <a:off x="1331769"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194</xdr:row>
      <xdr:rowOff>0</xdr:rowOff>
    </xdr:from>
    <xdr:ext cx="184731" cy="264560"/>
    <xdr:sp macro="" textlink="">
      <xdr:nvSpPr>
        <xdr:cNvPr id="130" name="テキスト ボックス 129">
          <a:extLst>
            <a:ext uri="{FF2B5EF4-FFF2-40B4-BE49-F238E27FC236}">
              <a16:creationId xmlns:a16="http://schemas.microsoft.com/office/drawing/2014/main" id="{98DC5662-0BF2-47DD-AF18-4E2F6065EE47}"/>
            </a:ext>
          </a:extLst>
        </xdr:cNvPr>
        <xdr:cNvSpPr txBox="1"/>
      </xdr:nvSpPr>
      <xdr:spPr>
        <a:xfrm>
          <a:off x="21383625"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194</xdr:row>
      <xdr:rowOff>0</xdr:rowOff>
    </xdr:from>
    <xdr:ext cx="184731" cy="264560"/>
    <xdr:sp macro="" textlink="">
      <xdr:nvSpPr>
        <xdr:cNvPr id="131" name="テキスト ボックス 130">
          <a:extLst>
            <a:ext uri="{FF2B5EF4-FFF2-40B4-BE49-F238E27FC236}">
              <a16:creationId xmlns:a16="http://schemas.microsoft.com/office/drawing/2014/main" id="{48B0895A-9FCE-4CA6-AF68-746F8A59061B}"/>
            </a:ext>
          </a:extLst>
        </xdr:cNvPr>
        <xdr:cNvSpPr txBox="1"/>
      </xdr:nvSpPr>
      <xdr:spPr>
        <a:xfrm>
          <a:off x="21383625"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194</xdr:row>
      <xdr:rowOff>0</xdr:rowOff>
    </xdr:from>
    <xdr:ext cx="184731" cy="264560"/>
    <xdr:sp macro="" textlink="">
      <xdr:nvSpPr>
        <xdr:cNvPr id="132" name="テキスト ボックス 131">
          <a:extLst>
            <a:ext uri="{FF2B5EF4-FFF2-40B4-BE49-F238E27FC236}">
              <a16:creationId xmlns:a16="http://schemas.microsoft.com/office/drawing/2014/main" id="{6CB50610-F5C8-445E-B947-13FB151A220F}"/>
            </a:ext>
          </a:extLst>
        </xdr:cNvPr>
        <xdr:cNvSpPr txBox="1"/>
      </xdr:nvSpPr>
      <xdr:spPr>
        <a:xfrm>
          <a:off x="1331769"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194</xdr:row>
      <xdr:rowOff>0</xdr:rowOff>
    </xdr:from>
    <xdr:ext cx="184731" cy="264560"/>
    <xdr:sp macro="" textlink="">
      <xdr:nvSpPr>
        <xdr:cNvPr id="133" name="テキスト ボックス 132">
          <a:extLst>
            <a:ext uri="{FF2B5EF4-FFF2-40B4-BE49-F238E27FC236}">
              <a16:creationId xmlns:a16="http://schemas.microsoft.com/office/drawing/2014/main" id="{B9C1CA69-3D2F-4192-B0D5-255452961746}"/>
            </a:ext>
          </a:extLst>
        </xdr:cNvPr>
        <xdr:cNvSpPr txBox="1"/>
      </xdr:nvSpPr>
      <xdr:spPr>
        <a:xfrm>
          <a:off x="1331769"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223</xdr:row>
      <xdr:rowOff>0</xdr:rowOff>
    </xdr:from>
    <xdr:ext cx="184731" cy="264560"/>
    <xdr:sp macro="" textlink="">
      <xdr:nvSpPr>
        <xdr:cNvPr id="134" name="テキスト ボックス 133">
          <a:extLst>
            <a:ext uri="{FF2B5EF4-FFF2-40B4-BE49-F238E27FC236}">
              <a16:creationId xmlns:a16="http://schemas.microsoft.com/office/drawing/2014/main" id="{F1A0C1D6-790E-4061-8851-FF8B81F6D1C2}"/>
            </a:ext>
          </a:extLst>
        </xdr:cNvPr>
        <xdr:cNvSpPr txBox="1"/>
      </xdr:nvSpPr>
      <xdr:spPr>
        <a:xfrm>
          <a:off x="21383625"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223</xdr:row>
      <xdr:rowOff>0</xdr:rowOff>
    </xdr:from>
    <xdr:ext cx="184731" cy="264560"/>
    <xdr:sp macro="" textlink="">
      <xdr:nvSpPr>
        <xdr:cNvPr id="135" name="テキスト ボックス 134">
          <a:extLst>
            <a:ext uri="{FF2B5EF4-FFF2-40B4-BE49-F238E27FC236}">
              <a16:creationId xmlns:a16="http://schemas.microsoft.com/office/drawing/2014/main" id="{D6AE70C5-3C27-4A85-B5E9-C854D295AEAB}"/>
            </a:ext>
          </a:extLst>
        </xdr:cNvPr>
        <xdr:cNvSpPr txBox="1"/>
      </xdr:nvSpPr>
      <xdr:spPr>
        <a:xfrm>
          <a:off x="21383625"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223</xdr:row>
      <xdr:rowOff>0</xdr:rowOff>
    </xdr:from>
    <xdr:ext cx="184731" cy="264560"/>
    <xdr:sp macro="" textlink="">
      <xdr:nvSpPr>
        <xdr:cNvPr id="136" name="テキスト ボックス 135">
          <a:extLst>
            <a:ext uri="{FF2B5EF4-FFF2-40B4-BE49-F238E27FC236}">
              <a16:creationId xmlns:a16="http://schemas.microsoft.com/office/drawing/2014/main" id="{79F99D87-219F-475C-8F1B-25D5AAFAE089}"/>
            </a:ext>
          </a:extLst>
        </xdr:cNvPr>
        <xdr:cNvSpPr txBox="1"/>
      </xdr:nvSpPr>
      <xdr:spPr>
        <a:xfrm>
          <a:off x="1331769"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223</xdr:row>
      <xdr:rowOff>0</xdr:rowOff>
    </xdr:from>
    <xdr:ext cx="184731" cy="264560"/>
    <xdr:sp macro="" textlink="">
      <xdr:nvSpPr>
        <xdr:cNvPr id="137" name="テキスト ボックス 136">
          <a:extLst>
            <a:ext uri="{FF2B5EF4-FFF2-40B4-BE49-F238E27FC236}">
              <a16:creationId xmlns:a16="http://schemas.microsoft.com/office/drawing/2014/main" id="{05F40DC0-613E-44FE-9FC6-2925F2C0DAAA}"/>
            </a:ext>
          </a:extLst>
        </xdr:cNvPr>
        <xdr:cNvSpPr txBox="1"/>
      </xdr:nvSpPr>
      <xdr:spPr>
        <a:xfrm>
          <a:off x="1331769"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363</xdr:row>
      <xdr:rowOff>0</xdr:rowOff>
    </xdr:from>
    <xdr:ext cx="184731" cy="264560"/>
    <xdr:sp macro="" textlink="">
      <xdr:nvSpPr>
        <xdr:cNvPr id="138" name="テキスト ボックス 137">
          <a:extLst>
            <a:ext uri="{FF2B5EF4-FFF2-40B4-BE49-F238E27FC236}">
              <a16:creationId xmlns:a16="http://schemas.microsoft.com/office/drawing/2014/main" id="{7D5CE379-0411-406B-A266-41F94BCC1C1B}"/>
            </a:ext>
          </a:extLst>
        </xdr:cNvPr>
        <xdr:cNvSpPr txBox="1"/>
      </xdr:nvSpPr>
      <xdr:spPr>
        <a:xfrm>
          <a:off x="21383625"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363</xdr:row>
      <xdr:rowOff>0</xdr:rowOff>
    </xdr:from>
    <xdr:ext cx="184731" cy="264560"/>
    <xdr:sp macro="" textlink="">
      <xdr:nvSpPr>
        <xdr:cNvPr id="139" name="テキスト ボックス 138">
          <a:extLst>
            <a:ext uri="{FF2B5EF4-FFF2-40B4-BE49-F238E27FC236}">
              <a16:creationId xmlns:a16="http://schemas.microsoft.com/office/drawing/2014/main" id="{1D29B3A3-93D6-49A8-812B-69FE4A10E909}"/>
            </a:ext>
          </a:extLst>
        </xdr:cNvPr>
        <xdr:cNvSpPr txBox="1"/>
      </xdr:nvSpPr>
      <xdr:spPr>
        <a:xfrm>
          <a:off x="21383625"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363</xdr:row>
      <xdr:rowOff>0</xdr:rowOff>
    </xdr:from>
    <xdr:ext cx="184731" cy="264560"/>
    <xdr:sp macro="" textlink="">
      <xdr:nvSpPr>
        <xdr:cNvPr id="140" name="テキスト ボックス 139">
          <a:extLst>
            <a:ext uri="{FF2B5EF4-FFF2-40B4-BE49-F238E27FC236}">
              <a16:creationId xmlns:a16="http://schemas.microsoft.com/office/drawing/2014/main" id="{E6142DCE-1D57-4F45-A564-B23591B1B92B}"/>
            </a:ext>
          </a:extLst>
        </xdr:cNvPr>
        <xdr:cNvSpPr txBox="1"/>
      </xdr:nvSpPr>
      <xdr:spPr>
        <a:xfrm>
          <a:off x="1331769"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363</xdr:row>
      <xdr:rowOff>0</xdr:rowOff>
    </xdr:from>
    <xdr:ext cx="184731" cy="264560"/>
    <xdr:sp macro="" textlink="">
      <xdr:nvSpPr>
        <xdr:cNvPr id="141" name="テキスト ボックス 140">
          <a:extLst>
            <a:ext uri="{FF2B5EF4-FFF2-40B4-BE49-F238E27FC236}">
              <a16:creationId xmlns:a16="http://schemas.microsoft.com/office/drawing/2014/main" id="{D169AA4E-A0A4-443B-8304-4A57EE11EB53}"/>
            </a:ext>
          </a:extLst>
        </xdr:cNvPr>
        <xdr:cNvSpPr txBox="1"/>
      </xdr:nvSpPr>
      <xdr:spPr>
        <a:xfrm>
          <a:off x="1331769"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371</xdr:row>
      <xdr:rowOff>0</xdr:rowOff>
    </xdr:from>
    <xdr:ext cx="184731" cy="264560"/>
    <xdr:sp macro="" textlink="">
      <xdr:nvSpPr>
        <xdr:cNvPr id="142" name="テキスト ボックス 141">
          <a:extLst>
            <a:ext uri="{FF2B5EF4-FFF2-40B4-BE49-F238E27FC236}">
              <a16:creationId xmlns:a16="http://schemas.microsoft.com/office/drawing/2014/main" id="{744A00D0-84D4-4820-9C63-2CCACA5F8878}"/>
            </a:ext>
          </a:extLst>
        </xdr:cNvPr>
        <xdr:cNvSpPr txBox="1"/>
      </xdr:nvSpPr>
      <xdr:spPr>
        <a:xfrm>
          <a:off x="21383625"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371</xdr:row>
      <xdr:rowOff>0</xdr:rowOff>
    </xdr:from>
    <xdr:ext cx="184731" cy="264560"/>
    <xdr:sp macro="" textlink="">
      <xdr:nvSpPr>
        <xdr:cNvPr id="143" name="テキスト ボックス 142">
          <a:extLst>
            <a:ext uri="{FF2B5EF4-FFF2-40B4-BE49-F238E27FC236}">
              <a16:creationId xmlns:a16="http://schemas.microsoft.com/office/drawing/2014/main" id="{7FBB6E51-F79B-4C41-BA00-AF10DF1D22B9}"/>
            </a:ext>
          </a:extLst>
        </xdr:cNvPr>
        <xdr:cNvSpPr txBox="1"/>
      </xdr:nvSpPr>
      <xdr:spPr>
        <a:xfrm>
          <a:off x="21383625"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371</xdr:row>
      <xdr:rowOff>0</xdr:rowOff>
    </xdr:from>
    <xdr:ext cx="184731" cy="264560"/>
    <xdr:sp macro="" textlink="">
      <xdr:nvSpPr>
        <xdr:cNvPr id="144" name="テキスト ボックス 143">
          <a:extLst>
            <a:ext uri="{FF2B5EF4-FFF2-40B4-BE49-F238E27FC236}">
              <a16:creationId xmlns:a16="http://schemas.microsoft.com/office/drawing/2014/main" id="{5E6A5A63-CCCE-4560-834E-EFCD0B0B0FD7}"/>
            </a:ext>
          </a:extLst>
        </xdr:cNvPr>
        <xdr:cNvSpPr txBox="1"/>
      </xdr:nvSpPr>
      <xdr:spPr>
        <a:xfrm>
          <a:off x="1331769"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371</xdr:row>
      <xdr:rowOff>0</xdr:rowOff>
    </xdr:from>
    <xdr:ext cx="184731" cy="264560"/>
    <xdr:sp macro="" textlink="">
      <xdr:nvSpPr>
        <xdr:cNvPr id="145" name="テキスト ボックス 144">
          <a:extLst>
            <a:ext uri="{FF2B5EF4-FFF2-40B4-BE49-F238E27FC236}">
              <a16:creationId xmlns:a16="http://schemas.microsoft.com/office/drawing/2014/main" id="{C3A65EBE-40BE-4ED2-B5F7-C2726BD95C85}"/>
            </a:ext>
          </a:extLst>
        </xdr:cNvPr>
        <xdr:cNvSpPr txBox="1"/>
      </xdr:nvSpPr>
      <xdr:spPr>
        <a:xfrm>
          <a:off x="1331769"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328</xdr:row>
      <xdr:rowOff>0</xdr:rowOff>
    </xdr:from>
    <xdr:ext cx="184731" cy="264560"/>
    <xdr:sp macro="" textlink="">
      <xdr:nvSpPr>
        <xdr:cNvPr id="146" name="テキスト ボックス 145">
          <a:extLst>
            <a:ext uri="{FF2B5EF4-FFF2-40B4-BE49-F238E27FC236}">
              <a16:creationId xmlns:a16="http://schemas.microsoft.com/office/drawing/2014/main" id="{181CAF29-65F2-4ACF-8E16-DEAE490E340D}"/>
            </a:ext>
          </a:extLst>
        </xdr:cNvPr>
        <xdr:cNvSpPr txBox="1"/>
      </xdr:nvSpPr>
      <xdr:spPr>
        <a:xfrm>
          <a:off x="21383625"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328</xdr:row>
      <xdr:rowOff>0</xdr:rowOff>
    </xdr:from>
    <xdr:ext cx="184731" cy="264560"/>
    <xdr:sp macro="" textlink="">
      <xdr:nvSpPr>
        <xdr:cNvPr id="147" name="テキスト ボックス 146">
          <a:extLst>
            <a:ext uri="{FF2B5EF4-FFF2-40B4-BE49-F238E27FC236}">
              <a16:creationId xmlns:a16="http://schemas.microsoft.com/office/drawing/2014/main" id="{DF3965F5-B58D-41ED-BFFC-48FA7B81443C}"/>
            </a:ext>
          </a:extLst>
        </xdr:cNvPr>
        <xdr:cNvSpPr txBox="1"/>
      </xdr:nvSpPr>
      <xdr:spPr>
        <a:xfrm>
          <a:off x="21383625"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328</xdr:row>
      <xdr:rowOff>0</xdr:rowOff>
    </xdr:from>
    <xdr:ext cx="184731" cy="264560"/>
    <xdr:sp macro="" textlink="">
      <xdr:nvSpPr>
        <xdr:cNvPr id="148" name="テキスト ボックス 147">
          <a:extLst>
            <a:ext uri="{FF2B5EF4-FFF2-40B4-BE49-F238E27FC236}">
              <a16:creationId xmlns:a16="http://schemas.microsoft.com/office/drawing/2014/main" id="{AB8342F1-7FC5-4BC5-995D-AEEAE1376737}"/>
            </a:ext>
          </a:extLst>
        </xdr:cNvPr>
        <xdr:cNvSpPr txBox="1"/>
      </xdr:nvSpPr>
      <xdr:spPr>
        <a:xfrm>
          <a:off x="1331769"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328</xdr:row>
      <xdr:rowOff>0</xdr:rowOff>
    </xdr:from>
    <xdr:ext cx="184731" cy="264560"/>
    <xdr:sp macro="" textlink="">
      <xdr:nvSpPr>
        <xdr:cNvPr id="149" name="テキスト ボックス 148">
          <a:extLst>
            <a:ext uri="{FF2B5EF4-FFF2-40B4-BE49-F238E27FC236}">
              <a16:creationId xmlns:a16="http://schemas.microsoft.com/office/drawing/2014/main" id="{EA9053F7-9E7F-46AB-AF12-0FD8CB0B6501}"/>
            </a:ext>
          </a:extLst>
        </xdr:cNvPr>
        <xdr:cNvSpPr txBox="1"/>
      </xdr:nvSpPr>
      <xdr:spPr>
        <a:xfrm>
          <a:off x="1331769"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321</xdr:row>
      <xdr:rowOff>0</xdr:rowOff>
    </xdr:from>
    <xdr:ext cx="184731" cy="264560"/>
    <xdr:sp macro="" textlink="">
      <xdr:nvSpPr>
        <xdr:cNvPr id="150" name="テキスト ボックス 149">
          <a:extLst>
            <a:ext uri="{FF2B5EF4-FFF2-40B4-BE49-F238E27FC236}">
              <a16:creationId xmlns:a16="http://schemas.microsoft.com/office/drawing/2014/main" id="{870D9F0C-8121-4039-B9F1-3A6E70871E7A}"/>
            </a:ext>
          </a:extLst>
        </xdr:cNvPr>
        <xdr:cNvSpPr txBox="1"/>
      </xdr:nvSpPr>
      <xdr:spPr>
        <a:xfrm>
          <a:off x="21383625"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321</xdr:row>
      <xdr:rowOff>0</xdr:rowOff>
    </xdr:from>
    <xdr:ext cx="184731" cy="264560"/>
    <xdr:sp macro="" textlink="">
      <xdr:nvSpPr>
        <xdr:cNvPr id="151" name="テキスト ボックス 150">
          <a:extLst>
            <a:ext uri="{FF2B5EF4-FFF2-40B4-BE49-F238E27FC236}">
              <a16:creationId xmlns:a16="http://schemas.microsoft.com/office/drawing/2014/main" id="{C3E99FAE-2BE5-448B-894C-0B6F830F956A}"/>
            </a:ext>
          </a:extLst>
        </xdr:cNvPr>
        <xdr:cNvSpPr txBox="1"/>
      </xdr:nvSpPr>
      <xdr:spPr>
        <a:xfrm>
          <a:off x="21383625"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321</xdr:row>
      <xdr:rowOff>0</xdr:rowOff>
    </xdr:from>
    <xdr:ext cx="184731" cy="264560"/>
    <xdr:sp macro="" textlink="">
      <xdr:nvSpPr>
        <xdr:cNvPr id="152" name="テキスト ボックス 151">
          <a:extLst>
            <a:ext uri="{FF2B5EF4-FFF2-40B4-BE49-F238E27FC236}">
              <a16:creationId xmlns:a16="http://schemas.microsoft.com/office/drawing/2014/main" id="{D419EE1B-370E-4697-8375-D9651B02E1DF}"/>
            </a:ext>
          </a:extLst>
        </xdr:cNvPr>
        <xdr:cNvSpPr txBox="1"/>
      </xdr:nvSpPr>
      <xdr:spPr>
        <a:xfrm>
          <a:off x="1331769"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321</xdr:row>
      <xdr:rowOff>0</xdr:rowOff>
    </xdr:from>
    <xdr:ext cx="184731" cy="264560"/>
    <xdr:sp macro="" textlink="">
      <xdr:nvSpPr>
        <xdr:cNvPr id="153" name="テキスト ボックス 152">
          <a:extLst>
            <a:ext uri="{FF2B5EF4-FFF2-40B4-BE49-F238E27FC236}">
              <a16:creationId xmlns:a16="http://schemas.microsoft.com/office/drawing/2014/main" id="{BDF33A32-6E5D-4779-AC09-9EB15541C3FC}"/>
            </a:ext>
          </a:extLst>
        </xdr:cNvPr>
        <xdr:cNvSpPr txBox="1"/>
      </xdr:nvSpPr>
      <xdr:spPr>
        <a:xfrm>
          <a:off x="1331769"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338</xdr:row>
      <xdr:rowOff>0</xdr:rowOff>
    </xdr:from>
    <xdr:ext cx="184731" cy="264560"/>
    <xdr:sp macro="" textlink="">
      <xdr:nvSpPr>
        <xdr:cNvPr id="154" name="テキスト ボックス 153">
          <a:extLst>
            <a:ext uri="{FF2B5EF4-FFF2-40B4-BE49-F238E27FC236}">
              <a16:creationId xmlns:a16="http://schemas.microsoft.com/office/drawing/2014/main" id="{598A09B9-A98B-490B-80C2-4E73590DA855}"/>
            </a:ext>
          </a:extLst>
        </xdr:cNvPr>
        <xdr:cNvSpPr txBox="1"/>
      </xdr:nvSpPr>
      <xdr:spPr>
        <a:xfrm>
          <a:off x="21383625"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338</xdr:row>
      <xdr:rowOff>0</xdr:rowOff>
    </xdr:from>
    <xdr:ext cx="184731" cy="264560"/>
    <xdr:sp macro="" textlink="">
      <xdr:nvSpPr>
        <xdr:cNvPr id="155" name="テキスト ボックス 154">
          <a:extLst>
            <a:ext uri="{FF2B5EF4-FFF2-40B4-BE49-F238E27FC236}">
              <a16:creationId xmlns:a16="http://schemas.microsoft.com/office/drawing/2014/main" id="{1E3CB3FD-953E-46B9-BC24-0237B12E2A15}"/>
            </a:ext>
          </a:extLst>
        </xdr:cNvPr>
        <xdr:cNvSpPr txBox="1"/>
      </xdr:nvSpPr>
      <xdr:spPr>
        <a:xfrm>
          <a:off x="21383625"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338</xdr:row>
      <xdr:rowOff>0</xdr:rowOff>
    </xdr:from>
    <xdr:ext cx="184731" cy="264560"/>
    <xdr:sp macro="" textlink="">
      <xdr:nvSpPr>
        <xdr:cNvPr id="156" name="テキスト ボックス 155">
          <a:extLst>
            <a:ext uri="{FF2B5EF4-FFF2-40B4-BE49-F238E27FC236}">
              <a16:creationId xmlns:a16="http://schemas.microsoft.com/office/drawing/2014/main" id="{30057E24-85EC-4608-83CF-C0212DF4C3BD}"/>
            </a:ext>
          </a:extLst>
        </xdr:cNvPr>
        <xdr:cNvSpPr txBox="1"/>
      </xdr:nvSpPr>
      <xdr:spPr>
        <a:xfrm>
          <a:off x="1331769"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338</xdr:row>
      <xdr:rowOff>0</xdr:rowOff>
    </xdr:from>
    <xdr:ext cx="184731" cy="264560"/>
    <xdr:sp macro="" textlink="">
      <xdr:nvSpPr>
        <xdr:cNvPr id="157" name="テキスト ボックス 156">
          <a:extLst>
            <a:ext uri="{FF2B5EF4-FFF2-40B4-BE49-F238E27FC236}">
              <a16:creationId xmlns:a16="http://schemas.microsoft.com/office/drawing/2014/main" id="{C1CEEE89-9E0A-4C29-96D8-4D67374702F5}"/>
            </a:ext>
          </a:extLst>
        </xdr:cNvPr>
        <xdr:cNvSpPr txBox="1"/>
      </xdr:nvSpPr>
      <xdr:spPr>
        <a:xfrm>
          <a:off x="1331769"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361</xdr:row>
      <xdr:rowOff>0</xdr:rowOff>
    </xdr:from>
    <xdr:ext cx="184731" cy="264560"/>
    <xdr:sp macro="" textlink="">
      <xdr:nvSpPr>
        <xdr:cNvPr id="158" name="テキスト ボックス 157">
          <a:extLst>
            <a:ext uri="{FF2B5EF4-FFF2-40B4-BE49-F238E27FC236}">
              <a16:creationId xmlns:a16="http://schemas.microsoft.com/office/drawing/2014/main" id="{F05CDE05-F00A-4AA6-A7FC-60CF17E2E972}"/>
            </a:ext>
          </a:extLst>
        </xdr:cNvPr>
        <xdr:cNvSpPr txBox="1"/>
      </xdr:nvSpPr>
      <xdr:spPr>
        <a:xfrm>
          <a:off x="21383625"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361</xdr:row>
      <xdr:rowOff>0</xdr:rowOff>
    </xdr:from>
    <xdr:ext cx="184731" cy="264560"/>
    <xdr:sp macro="" textlink="">
      <xdr:nvSpPr>
        <xdr:cNvPr id="159" name="テキスト ボックス 158">
          <a:extLst>
            <a:ext uri="{FF2B5EF4-FFF2-40B4-BE49-F238E27FC236}">
              <a16:creationId xmlns:a16="http://schemas.microsoft.com/office/drawing/2014/main" id="{03C75C6F-ECB0-4571-AD7B-5BC56852B9FB}"/>
            </a:ext>
          </a:extLst>
        </xdr:cNvPr>
        <xdr:cNvSpPr txBox="1"/>
      </xdr:nvSpPr>
      <xdr:spPr>
        <a:xfrm>
          <a:off x="21383625"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361</xdr:row>
      <xdr:rowOff>0</xdr:rowOff>
    </xdr:from>
    <xdr:ext cx="184731" cy="264560"/>
    <xdr:sp macro="" textlink="">
      <xdr:nvSpPr>
        <xdr:cNvPr id="160" name="テキスト ボックス 159">
          <a:extLst>
            <a:ext uri="{FF2B5EF4-FFF2-40B4-BE49-F238E27FC236}">
              <a16:creationId xmlns:a16="http://schemas.microsoft.com/office/drawing/2014/main" id="{F5AE55A2-74C1-4C5C-9AC1-39007E00287C}"/>
            </a:ext>
          </a:extLst>
        </xdr:cNvPr>
        <xdr:cNvSpPr txBox="1"/>
      </xdr:nvSpPr>
      <xdr:spPr>
        <a:xfrm>
          <a:off x="1331769"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361</xdr:row>
      <xdr:rowOff>0</xdr:rowOff>
    </xdr:from>
    <xdr:ext cx="184731" cy="264560"/>
    <xdr:sp macro="" textlink="">
      <xdr:nvSpPr>
        <xdr:cNvPr id="161" name="テキスト ボックス 160">
          <a:extLst>
            <a:ext uri="{FF2B5EF4-FFF2-40B4-BE49-F238E27FC236}">
              <a16:creationId xmlns:a16="http://schemas.microsoft.com/office/drawing/2014/main" id="{B4DE79F3-00B6-4017-AB69-CF393D042411}"/>
            </a:ext>
          </a:extLst>
        </xdr:cNvPr>
        <xdr:cNvSpPr txBox="1"/>
      </xdr:nvSpPr>
      <xdr:spPr>
        <a:xfrm>
          <a:off x="1331769"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378</xdr:row>
      <xdr:rowOff>0</xdr:rowOff>
    </xdr:from>
    <xdr:ext cx="184731" cy="264560"/>
    <xdr:sp macro="" textlink="">
      <xdr:nvSpPr>
        <xdr:cNvPr id="162" name="テキスト ボックス 161">
          <a:extLst>
            <a:ext uri="{FF2B5EF4-FFF2-40B4-BE49-F238E27FC236}">
              <a16:creationId xmlns:a16="http://schemas.microsoft.com/office/drawing/2014/main" id="{3B33CEAA-75CF-46D3-A987-BED23A5D17FB}"/>
            </a:ext>
          </a:extLst>
        </xdr:cNvPr>
        <xdr:cNvSpPr txBox="1"/>
      </xdr:nvSpPr>
      <xdr:spPr>
        <a:xfrm>
          <a:off x="21383625"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378</xdr:row>
      <xdr:rowOff>0</xdr:rowOff>
    </xdr:from>
    <xdr:ext cx="184731" cy="264560"/>
    <xdr:sp macro="" textlink="">
      <xdr:nvSpPr>
        <xdr:cNvPr id="163" name="テキスト ボックス 162">
          <a:extLst>
            <a:ext uri="{FF2B5EF4-FFF2-40B4-BE49-F238E27FC236}">
              <a16:creationId xmlns:a16="http://schemas.microsoft.com/office/drawing/2014/main" id="{41B5B3B2-CA14-4210-BE2D-BC17C432A0AF}"/>
            </a:ext>
          </a:extLst>
        </xdr:cNvPr>
        <xdr:cNvSpPr txBox="1"/>
      </xdr:nvSpPr>
      <xdr:spPr>
        <a:xfrm>
          <a:off x="21383625"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378</xdr:row>
      <xdr:rowOff>0</xdr:rowOff>
    </xdr:from>
    <xdr:ext cx="184731" cy="264560"/>
    <xdr:sp macro="" textlink="">
      <xdr:nvSpPr>
        <xdr:cNvPr id="164" name="テキスト ボックス 163">
          <a:extLst>
            <a:ext uri="{FF2B5EF4-FFF2-40B4-BE49-F238E27FC236}">
              <a16:creationId xmlns:a16="http://schemas.microsoft.com/office/drawing/2014/main" id="{912CBFC6-617D-4728-A1EB-37C06D3C2E4A}"/>
            </a:ext>
          </a:extLst>
        </xdr:cNvPr>
        <xdr:cNvSpPr txBox="1"/>
      </xdr:nvSpPr>
      <xdr:spPr>
        <a:xfrm>
          <a:off x="1331769"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378</xdr:row>
      <xdr:rowOff>0</xdr:rowOff>
    </xdr:from>
    <xdr:ext cx="184731" cy="264560"/>
    <xdr:sp macro="" textlink="">
      <xdr:nvSpPr>
        <xdr:cNvPr id="165" name="テキスト ボックス 164">
          <a:extLst>
            <a:ext uri="{FF2B5EF4-FFF2-40B4-BE49-F238E27FC236}">
              <a16:creationId xmlns:a16="http://schemas.microsoft.com/office/drawing/2014/main" id="{E898F6E3-459D-4592-8905-2349A472A38A}"/>
            </a:ext>
          </a:extLst>
        </xdr:cNvPr>
        <xdr:cNvSpPr txBox="1"/>
      </xdr:nvSpPr>
      <xdr:spPr>
        <a:xfrm>
          <a:off x="1331769"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350</xdr:row>
      <xdr:rowOff>0</xdr:rowOff>
    </xdr:from>
    <xdr:ext cx="184731" cy="264560"/>
    <xdr:sp macro="" textlink="">
      <xdr:nvSpPr>
        <xdr:cNvPr id="166" name="テキスト ボックス 165">
          <a:extLst>
            <a:ext uri="{FF2B5EF4-FFF2-40B4-BE49-F238E27FC236}">
              <a16:creationId xmlns:a16="http://schemas.microsoft.com/office/drawing/2014/main" id="{D3507458-BA77-49DB-975B-3968AA40D87C}"/>
            </a:ext>
          </a:extLst>
        </xdr:cNvPr>
        <xdr:cNvSpPr txBox="1"/>
      </xdr:nvSpPr>
      <xdr:spPr>
        <a:xfrm>
          <a:off x="21383625"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350</xdr:row>
      <xdr:rowOff>0</xdr:rowOff>
    </xdr:from>
    <xdr:ext cx="184731" cy="264560"/>
    <xdr:sp macro="" textlink="">
      <xdr:nvSpPr>
        <xdr:cNvPr id="167" name="テキスト ボックス 166">
          <a:extLst>
            <a:ext uri="{FF2B5EF4-FFF2-40B4-BE49-F238E27FC236}">
              <a16:creationId xmlns:a16="http://schemas.microsoft.com/office/drawing/2014/main" id="{A1032BB3-7452-4494-A17C-471C24BAD1D3}"/>
            </a:ext>
          </a:extLst>
        </xdr:cNvPr>
        <xdr:cNvSpPr txBox="1"/>
      </xdr:nvSpPr>
      <xdr:spPr>
        <a:xfrm>
          <a:off x="21383625"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350</xdr:row>
      <xdr:rowOff>0</xdr:rowOff>
    </xdr:from>
    <xdr:ext cx="184731" cy="264560"/>
    <xdr:sp macro="" textlink="">
      <xdr:nvSpPr>
        <xdr:cNvPr id="168" name="テキスト ボックス 167">
          <a:extLst>
            <a:ext uri="{FF2B5EF4-FFF2-40B4-BE49-F238E27FC236}">
              <a16:creationId xmlns:a16="http://schemas.microsoft.com/office/drawing/2014/main" id="{FEA88A9F-3987-4831-8663-B0E242AF2B91}"/>
            </a:ext>
          </a:extLst>
        </xdr:cNvPr>
        <xdr:cNvSpPr txBox="1"/>
      </xdr:nvSpPr>
      <xdr:spPr>
        <a:xfrm>
          <a:off x="1331769"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350</xdr:row>
      <xdr:rowOff>0</xdr:rowOff>
    </xdr:from>
    <xdr:ext cx="184731" cy="264560"/>
    <xdr:sp macro="" textlink="">
      <xdr:nvSpPr>
        <xdr:cNvPr id="169" name="テキスト ボックス 168">
          <a:extLst>
            <a:ext uri="{FF2B5EF4-FFF2-40B4-BE49-F238E27FC236}">
              <a16:creationId xmlns:a16="http://schemas.microsoft.com/office/drawing/2014/main" id="{109A9151-8373-4FBA-99EF-D41FE9227B1B}"/>
            </a:ext>
          </a:extLst>
        </xdr:cNvPr>
        <xdr:cNvSpPr txBox="1"/>
      </xdr:nvSpPr>
      <xdr:spPr>
        <a:xfrm>
          <a:off x="1331769"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262</xdr:row>
      <xdr:rowOff>0</xdr:rowOff>
    </xdr:from>
    <xdr:ext cx="184731" cy="264560"/>
    <xdr:sp macro="" textlink="">
      <xdr:nvSpPr>
        <xdr:cNvPr id="170" name="テキスト ボックス 169">
          <a:extLst>
            <a:ext uri="{FF2B5EF4-FFF2-40B4-BE49-F238E27FC236}">
              <a16:creationId xmlns:a16="http://schemas.microsoft.com/office/drawing/2014/main" id="{4609C471-B711-4BE0-AD11-112583836875}"/>
            </a:ext>
          </a:extLst>
        </xdr:cNvPr>
        <xdr:cNvSpPr txBox="1"/>
      </xdr:nvSpPr>
      <xdr:spPr>
        <a:xfrm>
          <a:off x="21383625"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262</xdr:row>
      <xdr:rowOff>0</xdr:rowOff>
    </xdr:from>
    <xdr:ext cx="184731" cy="264560"/>
    <xdr:sp macro="" textlink="">
      <xdr:nvSpPr>
        <xdr:cNvPr id="171" name="テキスト ボックス 170">
          <a:extLst>
            <a:ext uri="{FF2B5EF4-FFF2-40B4-BE49-F238E27FC236}">
              <a16:creationId xmlns:a16="http://schemas.microsoft.com/office/drawing/2014/main" id="{6C3B6B24-680E-4FD8-A30A-B0264DB8D278}"/>
            </a:ext>
          </a:extLst>
        </xdr:cNvPr>
        <xdr:cNvSpPr txBox="1"/>
      </xdr:nvSpPr>
      <xdr:spPr>
        <a:xfrm>
          <a:off x="21383625"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262</xdr:row>
      <xdr:rowOff>0</xdr:rowOff>
    </xdr:from>
    <xdr:ext cx="184731" cy="264560"/>
    <xdr:sp macro="" textlink="">
      <xdr:nvSpPr>
        <xdr:cNvPr id="172" name="テキスト ボックス 171">
          <a:extLst>
            <a:ext uri="{FF2B5EF4-FFF2-40B4-BE49-F238E27FC236}">
              <a16:creationId xmlns:a16="http://schemas.microsoft.com/office/drawing/2014/main" id="{18F8CE78-57F1-4C7C-84BC-26B847B6A867}"/>
            </a:ext>
          </a:extLst>
        </xdr:cNvPr>
        <xdr:cNvSpPr txBox="1"/>
      </xdr:nvSpPr>
      <xdr:spPr>
        <a:xfrm>
          <a:off x="1331769"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262</xdr:row>
      <xdr:rowOff>0</xdr:rowOff>
    </xdr:from>
    <xdr:ext cx="184731" cy="264560"/>
    <xdr:sp macro="" textlink="">
      <xdr:nvSpPr>
        <xdr:cNvPr id="173" name="テキスト ボックス 172">
          <a:extLst>
            <a:ext uri="{FF2B5EF4-FFF2-40B4-BE49-F238E27FC236}">
              <a16:creationId xmlns:a16="http://schemas.microsoft.com/office/drawing/2014/main" id="{22A46AC1-DF84-4167-8545-0A8850EF325C}"/>
            </a:ext>
          </a:extLst>
        </xdr:cNvPr>
        <xdr:cNvSpPr txBox="1"/>
      </xdr:nvSpPr>
      <xdr:spPr>
        <a:xfrm>
          <a:off x="1331769"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294</xdr:row>
      <xdr:rowOff>0</xdr:rowOff>
    </xdr:from>
    <xdr:ext cx="184731" cy="264560"/>
    <xdr:sp macro="" textlink="">
      <xdr:nvSpPr>
        <xdr:cNvPr id="174" name="テキスト ボックス 173">
          <a:extLst>
            <a:ext uri="{FF2B5EF4-FFF2-40B4-BE49-F238E27FC236}">
              <a16:creationId xmlns:a16="http://schemas.microsoft.com/office/drawing/2014/main" id="{AAFA2C27-2487-4D2A-AFE2-DB66965B294E}"/>
            </a:ext>
          </a:extLst>
        </xdr:cNvPr>
        <xdr:cNvSpPr txBox="1"/>
      </xdr:nvSpPr>
      <xdr:spPr>
        <a:xfrm>
          <a:off x="21383625"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294</xdr:row>
      <xdr:rowOff>0</xdr:rowOff>
    </xdr:from>
    <xdr:ext cx="184731" cy="264560"/>
    <xdr:sp macro="" textlink="">
      <xdr:nvSpPr>
        <xdr:cNvPr id="175" name="テキスト ボックス 174">
          <a:extLst>
            <a:ext uri="{FF2B5EF4-FFF2-40B4-BE49-F238E27FC236}">
              <a16:creationId xmlns:a16="http://schemas.microsoft.com/office/drawing/2014/main" id="{B70F0132-2D6D-47AF-A40C-D7FE9839C47A}"/>
            </a:ext>
          </a:extLst>
        </xdr:cNvPr>
        <xdr:cNvSpPr txBox="1"/>
      </xdr:nvSpPr>
      <xdr:spPr>
        <a:xfrm>
          <a:off x="21383625"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294</xdr:row>
      <xdr:rowOff>0</xdr:rowOff>
    </xdr:from>
    <xdr:ext cx="184731" cy="264560"/>
    <xdr:sp macro="" textlink="">
      <xdr:nvSpPr>
        <xdr:cNvPr id="176" name="テキスト ボックス 175">
          <a:extLst>
            <a:ext uri="{FF2B5EF4-FFF2-40B4-BE49-F238E27FC236}">
              <a16:creationId xmlns:a16="http://schemas.microsoft.com/office/drawing/2014/main" id="{46A1F824-875A-47AA-8339-23B30F294D38}"/>
            </a:ext>
          </a:extLst>
        </xdr:cNvPr>
        <xdr:cNvSpPr txBox="1"/>
      </xdr:nvSpPr>
      <xdr:spPr>
        <a:xfrm>
          <a:off x="1331769"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294</xdr:row>
      <xdr:rowOff>0</xdr:rowOff>
    </xdr:from>
    <xdr:ext cx="184731" cy="264560"/>
    <xdr:sp macro="" textlink="">
      <xdr:nvSpPr>
        <xdr:cNvPr id="177" name="テキスト ボックス 176">
          <a:extLst>
            <a:ext uri="{FF2B5EF4-FFF2-40B4-BE49-F238E27FC236}">
              <a16:creationId xmlns:a16="http://schemas.microsoft.com/office/drawing/2014/main" id="{7B34A0B5-CE28-4D8B-B4B8-D8CF81828492}"/>
            </a:ext>
          </a:extLst>
        </xdr:cNvPr>
        <xdr:cNvSpPr txBox="1"/>
      </xdr:nvSpPr>
      <xdr:spPr>
        <a:xfrm>
          <a:off x="1331769"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302</xdr:row>
      <xdr:rowOff>0</xdr:rowOff>
    </xdr:from>
    <xdr:ext cx="184731" cy="264560"/>
    <xdr:sp macro="" textlink="">
      <xdr:nvSpPr>
        <xdr:cNvPr id="178" name="テキスト ボックス 177">
          <a:extLst>
            <a:ext uri="{FF2B5EF4-FFF2-40B4-BE49-F238E27FC236}">
              <a16:creationId xmlns:a16="http://schemas.microsoft.com/office/drawing/2014/main" id="{85277991-28BA-468D-8670-7C95A903324E}"/>
            </a:ext>
          </a:extLst>
        </xdr:cNvPr>
        <xdr:cNvSpPr txBox="1"/>
      </xdr:nvSpPr>
      <xdr:spPr>
        <a:xfrm>
          <a:off x="21383625"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302</xdr:row>
      <xdr:rowOff>0</xdr:rowOff>
    </xdr:from>
    <xdr:ext cx="184731" cy="264560"/>
    <xdr:sp macro="" textlink="">
      <xdr:nvSpPr>
        <xdr:cNvPr id="179" name="テキスト ボックス 178">
          <a:extLst>
            <a:ext uri="{FF2B5EF4-FFF2-40B4-BE49-F238E27FC236}">
              <a16:creationId xmlns:a16="http://schemas.microsoft.com/office/drawing/2014/main" id="{D9A6BA22-8831-42D4-A795-4289327DA3F6}"/>
            </a:ext>
          </a:extLst>
        </xdr:cNvPr>
        <xdr:cNvSpPr txBox="1"/>
      </xdr:nvSpPr>
      <xdr:spPr>
        <a:xfrm>
          <a:off x="21383625"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302</xdr:row>
      <xdr:rowOff>0</xdr:rowOff>
    </xdr:from>
    <xdr:ext cx="184731" cy="264560"/>
    <xdr:sp macro="" textlink="">
      <xdr:nvSpPr>
        <xdr:cNvPr id="180" name="テキスト ボックス 179">
          <a:extLst>
            <a:ext uri="{FF2B5EF4-FFF2-40B4-BE49-F238E27FC236}">
              <a16:creationId xmlns:a16="http://schemas.microsoft.com/office/drawing/2014/main" id="{59E86C82-D29E-43BF-AFF4-CFD970412B69}"/>
            </a:ext>
          </a:extLst>
        </xdr:cNvPr>
        <xdr:cNvSpPr txBox="1"/>
      </xdr:nvSpPr>
      <xdr:spPr>
        <a:xfrm>
          <a:off x="1331769"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302</xdr:row>
      <xdr:rowOff>0</xdr:rowOff>
    </xdr:from>
    <xdr:ext cx="184731" cy="264560"/>
    <xdr:sp macro="" textlink="">
      <xdr:nvSpPr>
        <xdr:cNvPr id="181" name="テキスト ボックス 180">
          <a:extLst>
            <a:ext uri="{FF2B5EF4-FFF2-40B4-BE49-F238E27FC236}">
              <a16:creationId xmlns:a16="http://schemas.microsoft.com/office/drawing/2014/main" id="{237860D4-18A7-4F53-BAD4-EE76013AB8B7}"/>
            </a:ext>
          </a:extLst>
        </xdr:cNvPr>
        <xdr:cNvSpPr txBox="1"/>
      </xdr:nvSpPr>
      <xdr:spPr>
        <a:xfrm>
          <a:off x="1331769"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298</xdr:row>
      <xdr:rowOff>0</xdr:rowOff>
    </xdr:from>
    <xdr:ext cx="184731" cy="264560"/>
    <xdr:sp macro="" textlink="">
      <xdr:nvSpPr>
        <xdr:cNvPr id="182" name="テキスト ボックス 181">
          <a:extLst>
            <a:ext uri="{FF2B5EF4-FFF2-40B4-BE49-F238E27FC236}">
              <a16:creationId xmlns:a16="http://schemas.microsoft.com/office/drawing/2014/main" id="{62428B4E-2D25-4089-8CA6-4A33D6CAA5F2}"/>
            </a:ext>
          </a:extLst>
        </xdr:cNvPr>
        <xdr:cNvSpPr txBox="1"/>
      </xdr:nvSpPr>
      <xdr:spPr>
        <a:xfrm>
          <a:off x="21383625"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298</xdr:row>
      <xdr:rowOff>0</xdr:rowOff>
    </xdr:from>
    <xdr:ext cx="184731" cy="264560"/>
    <xdr:sp macro="" textlink="">
      <xdr:nvSpPr>
        <xdr:cNvPr id="183" name="テキスト ボックス 182">
          <a:extLst>
            <a:ext uri="{FF2B5EF4-FFF2-40B4-BE49-F238E27FC236}">
              <a16:creationId xmlns:a16="http://schemas.microsoft.com/office/drawing/2014/main" id="{95D1E3C9-8985-45E6-BB46-9A9B7B31C688}"/>
            </a:ext>
          </a:extLst>
        </xdr:cNvPr>
        <xdr:cNvSpPr txBox="1"/>
      </xdr:nvSpPr>
      <xdr:spPr>
        <a:xfrm>
          <a:off x="21383625"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298</xdr:row>
      <xdr:rowOff>0</xdr:rowOff>
    </xdr:from>
    <xdr:ext cx="184731" cy="264560"/>
    <xdr:sp macro="" textlink="">
      <xdr:nvSpPr>
        <xdr:cNvPr id="184" name="テキスト ボックス 183">
          <a:extLst>
            <a:ext uri="{FF2B5EF4-FFF2-40B4-BE49-F238E27FC236}">
              <a16:creationId xmlns:a16="http://schemas.microsoft.com/office/drawing/2014/main" id="{4C4D0E04-6CE2-41D8-B55D-F7C267E91296}"/>
            </a:ext>
          </a:extLst>
        </xdr:cNvPr>
        <xdr:cNvSpPr txBox="1"/>
      </xdr:nvSpPr>
      <xdr:spPr>
        <a:xfrm>
          <a:off x="1331769"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298</xdr:row>
      <xdr:rowOff>0</xdr:rowOff>
    </xdr:from>
    <xdr:ext cx="184731" cy="264560"/>
    <xdr:sp macro="" textlink="">
      <xdr:nvSpPr>
        <xdr:cNvPr id="185" name="テキスト ボックス 184">
          <a:extLst>
            <a:ext uri="{FF2B5EF4-FFF2-40B4-BE49-F238E27FC236}">
              <a16:creationId xmlns:a16="http://schemas.microsoft.com/office/drawing/2014/main" id="{61EC9F3C-5A36-4207-903E-E0714A5BA995}"/>
            </a:ext>
          </a:extLst>
        </xdr:cNvPr>
        <xdr:cNvSpPr txBox="1"/>
      </xdr:nvSpPr>
      <xdr:spPr>
        <a:xfrm>
          <a:off x="1331769"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279</xdr:row>
      <xdr:rowOff>0</xdr:rowOff>
    </xdr:from>
    <xdr:ext cx="184731" cy="264560"/>
    <xdr:sp macro="" textlink="">
      <xdr:nvSpPr>
        <xdr:cNvPr id="186" name="テキスト ボックス 185">
          <a:extLst>
            <a:ext uri="{FF2B5EF4-FFF2-40B4-BE49-F238E27FC236}">
              <a16:creationId xmlns:a16="http://schemas.microsoft.com/office/drawing/2014/main" id="{CE194052-BF1C-4037-98EC-8229F28ED4B4}"/>
            </a:ext>
          </a:extLst>
        </xdr:cNvPr>
        <xdr:cNvSpPr txBox="1"/>
      </xdr:nvSpPr>
      <xdr:spPr>
        <a:xfrm>
          <a:off x="21383625"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279</xdr:row>
      <xdr:rowOff>0</xdr:rowOff>
    </xdr:from>
    <xdr:ext cx="184731" cy="264560"/>
    <xdr:sp macro="" textlink="">
      <xdr:nvSpPr>
        <xdr:cNvPr id="187" name="テキスト ボックス 186">
          <a:extLst>
            <a:ext uri="{FF2B5EF4-FFF2-40B4-BE49-F238E27FC236}">
              <a16:creationId xmlns:a16="http://schemas.microsoft.com/office/drawing/2014/main" id="{F6AAA4BC-9DCC-4C9A-9FA9-A951974A33C0}"/>
            </a:ext>
          </a:extLst>
        </xdr:cNvPr>
        <xdr:cNvSpPr txBox="1"/>
      </xdr:nvSpPr>
      <xdr:spPr>
        <a:xfrm>
          <a:off x="21383625"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279</xdr:row>
      <xdr:rowOff>0</xdr:rowOff>
    </xdr:from>
    <xdr:ext cx="184731" cy="264560"/>
    <xdr:sp macro="" textlink="">
      <xdr:nvSpPr>
        <xdr:cNvPr id="188" name="テキスト ボックス 187">
          <a:extLst>
            <a:ext uri="{FF2B5EF4-FFF2-40B4-BE49-F238E27FC236}">
              <a16:creationId xmlns:a16="http://schemas.microsoft.com/office/drawing/2014/main" id="{BB45079D-141B-4498-BCC2-9DE6A1240C73}"/>
            </a:ext>
          </a:extLst>
        </xdr:cNvPr>
        <xdr:cNvSpPr txBox="1"/>
      </xdr:nvSpPr>
      <xdr:spPr>
        <a:xfrm>
          <a:off x="1331769"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279</xdr:row>
      <xdr:rowOff>0</xdr:rowOff>
    </xdr:from>
    <xdr:ext cx="184731" cy="264560"/>
    <xdr:sp macro="" textlink="">
      <xdr:nvSpPr>
        <xdr:cNvPr id="189" name="テキスト ボックス 188">
          <a:extLst>
            <a:ext uri="{FF2B5EF4-FFF2-40B4-BE49-F238E27FC236}">
              <a16:creationId xmlns:a16="http://schemas.microsoft.com/office/drawing/2014/main" id="{40178653-7F58-4666-BDF7-4D9A4E445229}"/>
            </a:ext>
          </a:extLst>
        </xdr:cNvPr>
        <xdr:cNvSpPr txBox="1"/>
      </xdr:nvSpPr>
      <xdr:spPr>
        <a:xfrm>
          <a:off x="1331769"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299</xdr:row>
      <xdr:rowOff>0</xdr:rowOff>
    </xdr:from>
    <xdr:ext cx="184731" cy="264560"/>
    <xdr:sp macro="" textlink="">
      <xdr:nvSpPr>
        <xdr:cNvPr id="190" name="テキスト ボックス 189">
          <a:extLst>
            <a:ext uri="{FF2B5EF4-FFF2-40B4-BE49-F238E27FC236}">
              <a16:creationId xmlns:a16="http://schemas.microsoft.com/office/drawing/2014/main" id="{8A23C237-5491-4CAA-8E42-D7EC6A0DD92A}"/>
            </a:ext>
          </a:extLst>
        </xdr:cNvPr>
        <xdr:cNvSpPr txBox="1"/>
      </xdr:nvSpPr>
      <xdr:spPr>
        <a:xfrm>
          <a:off x="2138362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299</xdr:row>
      <xdr:rowOff>0</xdr:rowOff>
    </xdr:from>
    <xdr:ext cx="184731" cy="264560"/>
    <xdr:sp macro="" textlink="">
      <xdr:nvSpPr>
        <xdr:cNvPr id="191" name="テキスト ボックス 190">
          <a:extLst>
            <a:ext uri="{FF2B5EF4-FFF2-40B4-BE49-F238E27FC236}">
              <a16:creationId xmlns:a16="http://schemas.microsoft.com/office/drawing/2014/main" id="{2BFE23C1-1A38-46CE-A293-6593625C8562}"/>
            </a:ext>
          </a:extLst>
        </xdr:cNvPr>
        <xdr:cNvSpPr txBox="1"/>
      </xdr:nvSpPr>
      <xdr:spPr>
        <a:xfrm>
          <a:off x="2138362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299</xdr:row>
      <xdr:rowOff>0</xdr:rowOff>
    </xdr:from>
    <xdr:ext cx="184731" cy="264560"/>
    <xdr:sp macro="" textlink="">
      <xdr:nvSpPr>
        <xdr:cNvPr id="192" name="テキスト ボックス 191">
          <a:extLst>
            <a:ext uri="{FF2B5EF4-FFF2-40B4-BE49-F238E27FC236}">
              <a16:creationId xmlns:a16="http://schemas.microsoft.com/office/drawing/2014/main" id="{9B5C8EBF-01D3-4329-B3C5-8860D92E76FD}"/>
            </a:ext>
          </a:extLst>
        </xdr:cNvPr>
        <xdr:cNvSpPr txBox="1"/>
      </xdr:nvSpPr>
      <xdr:spPr>
        <a:xfrm>
          <a:off x="1331769"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299</xdr:row>
      <xdr:rowOff>0</xdr:rowOff>
    </xdr:from>
    <xdr:ext cx="184731" cy="264560"/>
    <xdr:sp macro="" textlink="">
      <xdr:nvSpPr>
        <xdr:cNvPr id="193" name="テキスト ボックス 192">
          <a:extLst>
            <a:ext uri="{FF2B5EF4-FFF2-40B4-BE49-F238E27FC236}">
              <a16:creationId xmlns:a16="http://schemas.microsoft.com/office/drawing/2014/main" id="{8EFC3FFE-179B-4F50-BCD7-9F7419670838}"/>
            </a:ext>
          </a:extLst>
        </xdr:cNvPr>
        <xdr:cNvSpPr txBox="1"/>
      </xdr:nvSpPr>
      <xdr:spPr>
        <a:xfrm>
          <a:off x="1331769"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8</xdr:row>
      <xdr:rowOff>0</xdr:rowOff>
    </xdr:from>
    <xdr:ext cx="184731" cy="264560"/>
    <xdr:sp macro="" textlink="">
      <xdr:nvSpPr>
        <xdr:cNvPr id="194" name="テキスト ボックス 193">
          <a:extLst>
            <a:ext uri="{FF2B5EF4-FFF2-40B4-BE49-F238E27FC236}">
              <a16:creationId xmlns:a16="http://schemas.microsoft.com/office/drawing/2014/main" id="{4AFD76A1-7B8A-46B3-B6D8-2112D2F9B2EC}"/>
            </a:ext>
          </a:extLst>
        </xdr:cNvPr>
        <xdr:cNvSpPr txBox="1"/>
      </xdr:nvSpPr>
      <xdr:spPr>
        <a:xfrm>
          <a:off x="15240000"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8</xdr:row>
      <xdr:rowOff>0</xdr:rowOff>
    </xdr:from>
    <xdr:ext cx="184731" cy="264560"/>
    <xdr:sp macro="" textlink="">
      <xdr:nvSpPr>
        <xdr:cNvPr id="195" name="テキスト ボックス 194">
          <a:extLst>
            <a:ext uri="{FF2B5EF4-FFF2-40B4-BE49-F238E27FC236}">
              <a16:creationId xmlns:a16="http://schemas.microsoft.com/office/drawing/2014/main" id="{32A5D8A1-533F-4656-B1E4-C922F95B68BD}"/>
            </a:ext>
          </a:extLst>
        </xdr:cNvPr>
        <xdr:cNvSpPr txBox="1"/>
      </xdr:nvSpPr>
      <xdr:spPr>
        <a:xfrm>
          <a:off x="15240000"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970</xdr:row>
      <xdr:rowOff>0</xdr:rowOff>
    </xdr:from>
    <xdr:ext cx="184731" cy="264560"/>
    <xdr:sp macro="" textlink="">
      <xdr:nvSpPr>
        <xdr:cNvPr id="196" name="テキスト ボックス 195">
          <a:extLst>
            <a:ext uri="{FF2B5EF4-FFF2-40B4-BE49-F238E27FC236}">
              <a16:creationId xmlns:a16="http://schemas.microsoft.com/office/drawing/2014/main" id="{8843E715-33CE-4236-B821-2F2695B95FA7}"/>
            </a:ext>
          </a:extLst>
        </xdr:cNvPr>
        <xdr:cNvSpPr txBox="1"/>
      </xdr:nvSpPr>
      <xdr:spPr>
        <a:xfrm>
          <a:off x="15240000"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970</xdr:row>
      <xdr:rowOff>0</xdr:rowOff>
    </xdr:from>
    <xdr:ext cx="184731" cy="264560"/>
    <xdr:sp macro="" textlink="">
      <xdr:nvSpPr>
        <xdr:cNvPr id="197" name="テキスト ボックス 196">
          <a:extLst>
            <a:ext uri="{FF2B5EF4-FFF2-40B4-BE49-F238E27FC236}">
              <a16:creationId xmlns:a16="http://schemas.microsoft.com/office/drawing/2014/main" id="{997067DD-74D4-452B-BD5F-F84103D408E8}"/>
            </a:ext>
          </a:extLst>
        </xdr:cNvPr>
        <xdr:cNvSpPr txBox="1"/>
      </xdr:nvSpPr>
      <xdr:spPr>
        <a:xfrm>
          <a:off x="15240000"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975</xdr:row>
      <xdr:rowOff>0</xdr:rowOff>
    </xdr:from>
    <xdr:ext cx="184731" cy="264560"/>
    <xdr:sp macro="" textlink="">
      <xdr:nvSpPr>
        <xdr:cNvPr id="198" name="テキスト ボックス 197">
          <a:extLst>
            <a:ext uri="{FF2B5EF4-FFF2-40B4-BE49-F238E27FC236}">
              <a16:creationId xmlns:a16="http://schemas.microsoft.com/office/drawing/2014/main" id="{EBD828AC-7479-4BA9-8F4D-ACA3836823AC}"/>
            </a:ext>
          </a:extLst>
        </xdr:cNvPr>
        <xdr:cNvSpPr txBox="1"/>
      </xdr:nvSpPr>
      <xdr:spPr>
        <a:xfrm>
          <a:off x="15240000"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975</xdr:row>
      <xdr:rowOff>0</xdr:rowOff>
    </xdr:from>
    <xdr:ext cx="184731" cy="264560"/>
    <xdr:sp macro="" textlink="">
      <xdr:nvSpPr>
        <xdr:cNvPr id="199" name="テキスト ボックス 198">
          <a:extLst>
            <a:ext uri="{FF2B5EF4-FFF2-40B4-BE49-F238E27FC236}">
              <a16:creationId xmlns:a16="http://schemas.microsoft.com/office/drawing/2014/main" id="{C6BC5AD0-0172-4704-8C23-03CC9EAED3B5}"/>
            </a:ext>
          </a:extLst>
        </xdr:cNvPr>
        <xdr:cNvSpPr txBox="1"/>
      </xdr:nvSpPr>
      <xdr:spPr>
        <a:xfrm>
          <a:off x="15240000"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982</xdr:row>
      <xdr:rowOff>0</xdr:rowOff>
    </xdr:from>
    <xdr:ext cx="184731" cy="264560"/>
    <xdr:sp macro="" textlink="">
      <xdr:nvSpPr>
        <xdr:cNvPr id="200" name="テキスト ボックス 199">
          <a:extLst>
            <a:ext uri="{FF2B5EF4-FFF2-40B4-BE49-F238E27FC236}">
              <a16:creationId xmlns:a16="http://schemas.microsoft.com/office/drawing/2014/main" id="{C7F00DD5-79E5-4B2E-9989-B8322EC2C346}"/>
            </a:ext>
          </a:extLst>
        </xdr:cNvPr>
        <xdr:cNvSpPr txBox="1"/>
      </xdr:nvSpPr>
      <xdr:spPr>
        <a:xfrm>
          <a:off x="15240000"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982</xdr:row>
      <xdr:rowOff>0</xdr:rowOff>
    </xdr:from>
    <xdr:ext cx="184731" cy="264560"/>
    <xdr:sp macro="" textlink="">
      <xdr:nvSpPr>
        <xdr:cNvPr id="201" name="テキスト ボックス 200">
          <a:extLst>
            <a:ext uri="{FF2B5EF4-FFF2-40B4-BE49-F238E27FC236}">
              <a16:creationId xmlns:a16="http://schemas.microsoft.com/office/drawing/2014/main" id="{89B0DC9C-C47D-4684-95D7-4F09CF5A4803}"/>
            </a:ext>
          </a:extLst>
        </xdr:cNvPr>
        <xdr:cNvSpPr txBox="1"/>
      </xdr:nvSpPr>
      <xdr:spPr>
        <a:xfrm>
          <a:off x="15240000"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1005</xdr:row>
      <xdr:rowOff>0</xdr:rowOff>
    </xdr:from>
    <xdr:ext cx="184731" cy="264560"/>
    <xdr:sp macro="" textlink="">
      <xdr:nvSpPr>
        <xdr:cNvPr id="202" name="テキスト ボックス 201">
          <a:extLst>
            <a:ext uri="{FF2B5EF4-FFF2-40B4-BE49-F238E27FC236}">
              <a16:creationId xmlns:a16="http://schemas.microsoft.com/office/drawing/2014/main" id="{2ED031B9-E330-4F79-847C-2972192715A4}"/>
            </a:ext>
          </a:extLst>
        </xdr:cNvPr>
        <xdr:cNvSpPr txBox="1"/>
      </xdr:nvSpPr>
      <xdr:spPr>
        <a:xfrm>
          <a:off x="15240000"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1005</xdr:row>
      <xdr:rowOff>0</xdr:rowOff>
    </xdr:from>
    <xdr:ext cx="184731" cy="264560"/>
    <xdr:sp macro="" textlink="">
      <xdr:nvSpPr>
        <xdr:cNvPr id="203" name="テキスト ボックス 202">
          <a:extLst>
            <a:ext uri="{FF2B5EF4-FFF2-40B4-BE49-F238E27FC236}">
              <a16:creationId xmlns:a16="http://schemas.microsoft.com/office/drawing/2014/main" id="{D1F1716D-306B-43D5-88B1-11902A93DDA3}"/>
            </a:ext>
          </a:extLst>
        </xdr:cNvPr>
        <xdr:cNvSpPr txBox="1"/>
      </xdr:nvSpPr>
      <xdr:spPr>
        <a:xfrm>
          <a:off x="15240000"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1034</xdr:row>
      <xdr:rowOff>0</xdr:rowOff>
    </xdr:from>
    <xdr:ext cx="184731" cy="264560"/>
    <xdr:sp macro="" textlink="">
      <xdr:nvSpPr>
        <xdr:cNvPr id="204" name="テキスト ボックス 203">
          <a:extLst>
            <a:ext uri="{FF2B5EF4-FFF2-40B4-BE49-F238E27FC236}">
              <a16:creationId xmlns:a16="http://schemas.microsoft.com/office/drawing/2014/main" id="{94F955F0-9610-40C0-9AFC-961625AD880E}"/>
            </a:ext>
          </a:extLst>
        </xdr:cNvPr>
        <xdr:cNvSpPr txBox="1"/>
      </xdr:nvSpPr>
      <xdr:spPr>
        <a:xfrm>
          <a:off x="15240000"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1034</xdr:row>
      <xdr:rowOff>0</xdr:rowOff>
    </xdr:from>
    <xdr:ext cx="184731" cy="264560"/>
    <xdr:sp macro="" textlink="">
      <xdr:nvSpPr>
        <xdr:cNvPr id="205" name="テキスト ボックス 204">
          <a:extLst>
            <a:ext uri="{FF2B5EF4-FFF2-40B4-BE49-F238E27FC236}">
              <a16:creationId xmlns:a16="http://schemas.microsoft.com/office/drawing/2014/main" id="{9C9534BD-C6CE-488F-BA33-AAD4C0A0C24B}"/>
            </a:ext>
          </a:extLst>
        </xdr:cNvPr>
        <xdr:cNvSpPr txBox="1"/>
      </xdr:nvSpPr>
      <xdr:spPr>
        <a:xfrm>
          <a:off x="15240000"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244</xdr:row>
      <xdr:rowOff>0</xdr:rowOff>
    </xdr:from>
    <xdr:ext cx="184731" cy="264560"/>
    <xdr:sp macro="" textlink="">
      <xdr:nvSpPr>
        <xdr:cNvPr id="206" name="テキスト ボックス 205">
          <a:extLst>
            <a:ext uri="{FF2B5EF4-FFF2-40B4-BE49-F238E27FC236}">
              <a16:creationId xmlns:a16="http://schemas.microsoft.com/office/drawing/2014/main" id="{C6DF5963-CEBF-44E0-A2F5-DC3CCAC65242}"/>
            </a:ext>
          </a:extLst>
        </xdr:cNvPr>
        <xdr:cNvSpPr txBox="1"/>
      </xdr:nvSpPr>
      <xdr:spPr>
        <a:xfrm>
          <a:off x="15240000"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244</xdr:row>
      <xdr:rowOff>0</xdr:rowOff>
    </xdr:from>
    <xdr:ext cx="184731" cy="264560"/>
    <xdr:sp macro="" textlink="">
      <xdr:nvSpPr>
        <xdr:cNvPr id="207" name="テキスト ボックス 206">
          <a:extLst>
            <a:ext uri="{FF2B5EF4-FFF2-40B4-BE49-F238E27FC236}">
              <a16:creationId xmlns:a16="http://schemas.microsoft.com/office/drawing/2014/main" id="{8E8E6BC5-6B03-4E80-B43B-35953057D79D}"/>
            </a:ext>
          </a:extLst>
        </xdr:cNvPr>
        <xdr:cNvSpPr txBox="1"/>
      </xdr:nvSpPr>
      <xdr:spPr>
        <a:xfrm>
          <a:off x="15240000"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315</xdr:row>
      <xdr:rowOff>0</xdr:rowOff>
    </xdr:from>
    <xdr:ext cx="184731" cy="264560"/>
    <xdr:sp macro="" textlink="">
      <xdr:nvSpPr>
        <xdr:cNvPr id="208" name="テキスト ボックス 207">
          <a:extLst>
            <a:ext uri="{FF2B5EF4-FFF2-40B4-BE49-F238E27FC236}">
              <a16:creationId xmlns:a16="http://schemas.microsoft.com/office/drawing/2014/main" id="{6319281A-6943-4567-A72E-D0F6E0060011}"/>
            </a:ext>
          </a:extLst>
        </xdr:cNvPr>
        <xdr:cNvSpPr txBox="1"/>
      </xdr:nvSpPr>
      <xdr:spPr>
        <a:xfrm>
          <a:off x="15240000"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315</xdr:row>
      <xdr:rowOff>0</xdr:rowOff>
    </xdr:from>
    <xdr:ext cx="184731" cy="264560"/>
    <xdr:sp macro="" textlink="">
      <xdr:nvSpPr>
        <xdr:cNvPr id="209" name="テキスト ボックス 208">
          <a:extLst>
            <a:ext uri="{FF2B5EF4-FFF2-40B4-BE49-F238E27FC236}">
              <a16:creationId xmlns:a16="http://schemas.microsoft.com/office/drawing/2014/main" id="{1BB87F01-1A68-4546-91EB-BEB61014C9EC}"/>
            </a:ext>
          </a:extLst>
        </xdr:cNvPr>
        <xdr:cNvSpPr txBox="1"/>
      </xdr:nvSpPr>
      <xdr:spPr>
        <a:xfrm>
          <a:off x="15240000"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AB183419-513D-4994-8EC4-9DBE9A1E97EB}"/>
            </a:ext>
          </a:extLst>
        </xdr:cNvPr>
        <xdr:cNvSpPr txBox="1"/>
      </xdr:nvSpPr>
      <xdr:spPr>
        <a:xfrm>
          <a:off x="15240000"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9D246064-BE37-4643-B4B7-574A9DA576BD}"/>
            </a:ext>
          </a:extLst>
        </xdr:cNvPr>
        <xdr:cNvSpPr txBox="1"/>
      </xdr:nvSpPr>
      <xdr:spPr>
        <a:xfrm>
          <a:off x="15240000"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xdr:row>
      <xdr:rowOff>0</xdr:rowOff>
    </xdr:from>
    <xdr:ext cx="184731" cy="264560"/>
    <xdr:sp macro="" textlink="">
      <xdr:nvSpPr>
        <xdr:cNvPr id="212" name="テキスト ボックス 211">
          <a:extLst>
            <a:ext uri="{FF2B5EF4-FFF2-40B4-BE49-F238E27FC236}">
              <a16:creationId xmlns:a16="http://schemas.microsoft.com/office/drawing/2014/main" id="{AE9E0720-3FF7-4669-9BC5-F3DE55DE21B8}"/>
            </a:ext>
          </a:extLst>
        </xdr:cNvPr>
        <xdr:cNvSpPr txBox="1"/>
      </xdr:nvSpPr>
      <xdr:spPr>
        <a:xfrm>
          <a:off x="15240000"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xdr:row>
      <xdr:rowOff>0</xdr:rowOff>
    </xdr:from>
    <xdr:ext cx="184731" cy="264560"/>
    <xdr:sp macro="" textlink="">
      <xdr:nvSpPr>
        <xdr:cNvPr id="213" name="テキスト ボックス 212">
          <a:extLst>
            <a:ext uri="{FF2B5EF4-FFF2-40B4-BE49-F238E27FC236}">
              <a16:creationId xmlns:a16="http://schemas.microsoft.com/office/drawing/2014/main" id="{2798A948-8869-49A5-A1FD-8D7EE34F0121}"/>
            </a:ext>
          </a:extLst>
        </xdr:cNvPr>
        <xdr:cNvSpPr txBox="1"/>
      </xdr:nvSpPr>
      <xdr:spPr>
        <a:xfrm>
          <a:off x="15240000"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52</xdr:row>
      <xdr:rowOff>0</xdr:rowOff>
    </xdr:from>
    <xdr:ext cx="184731" cy="264560"/>
    <xdr:sp macro="" textlink="">
      <xdr:nvSpPr>
        <xdr:cNvPr id="214" name="テキスト ボックス 213">
          <a:extLst>
            <a:ext uri="{FF2B5EF4-FFF2-40B4-BE49-F238E27FC236}">
              <a16:creationId xmlns:a16="http://schemas.microsoft.com/office/drawing/2014/main" id="{8D79FCF3-6930-409C-B29B-9C7C8A0DF6A4}"/>
            </a:ext>
          </a:extLst>
        </xdr:cNvPr>
        <xdr:cNvSpPr txBox="1"/>
      </xdr:nvSpPr>
      <xdr:spPr>
        <a:xfrm>
          <a:off x="15240000"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52</xdr:row>
      <xdr:rowOff>0</xdr:rowOff>
    </xdr:from>
    <xdr:ext cx="184731" cy="264560"/>
    <xdr:sp macro="" textlink="">
      <xdr:nvSpPr>
        <xdr:cNvPr id="215" name="テキスト ボックス 214">
          <a:extLst>
            <a:ext uri="{FF2B5EF4-FFF2-40B4-BE49-F238E27FC236}">
              <a16:creationId xmlns:a16="http://schemas.microsoft.com/office/drawing/2014/main" id="{0B875D73-C76E-4711-B025-1EE5579D107A}"/>
            </a:ext>
          </a:extLst>
        </xdr:cNvPr>
        <xdr:cNvSpPr txBox="1"/>
      </xdr:nvSpPr>
      <xdr:spPr>
        <a:xfrm>
          <a:off x="15240000"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99</xdr:row>
      <xdr:rowOff>0</xdr:rowOff>
    </xdr:from>
    <xdr:ext cx="184731" cy="264560"/>
    <xdr:sp macro="" textlink="">
      <xdr:nvSpPr>
        <xdr:cNvPr id="216" name="テキスト ボックス 215">
          <a:extLst>
            <a:ext uri="{FF2B5EF4-FFF2-40B4-BE49-F238E27FC236}">
              <a16:creationId xmlns:a16="http://schemas.microsoft.com/office/drawing/2014/main" id="{5EA2B5E3-0229-4E7C-BC79-EED96D11EC6A}"/>
            </a:ext>
          </a:extLst>
        </xdr:cNvPr>
        <xdr:cNvSpPr txBox="1"/>
      </xdr:nvSpPr>
      <xdr:spPr>
        <a:xfrm>
          <a:off x="15240000"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99</xdr:row>
      <xdr:rowOff>0</xdr:rowOff>
    </xdr:from>
    <xdr:ext cx="184731" cy="264560"/>
    <xdr:sp macro="" textlink="">
      <xdr:nvSpPr>
        <xdr:cNvPr id="217" name="テキスト ボックス 216">
          <a:extLst>
            <a:ext uri="{FF2B5EF4-FFF2-40B4-BE49-F238E27FC236}">
              <a16:creationId xmlns:a16="http://schemas.microsoft.com/office/drawing/2014/main" id="{7E4BB33D-8DD6-44CB-A27B-B8987B5CD518}"/>
            </a:ext>
          </a:extLst>
        </xdr:cNvPr>
        <xdr:cNvSpPr txBox="1"/>
      </xdr:nvSpPr>
      <xdr:spPr>
        <a:xfrm>
          <a:off x="15240000"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51</xdr:row>
      <xdr:rowOff>0</xdr:rowOff>
    </xdr:from>
    <xdr:ext cx="184731" cy="264560"/>
    <xdr:sp macro="" textlink="">
      <xdr:nvSpPr>
        <xdr:cNvPr id="218" name="テキスト ボックス 217">
          <a:extLst>
            <a:ext uri="{FF2B5EF4-FFF2-40B4-BE49-F238E27FC236}">
              <a16:creationId xmlns:a16="http://schemas.microsoft.com/office/drawing/2014/main" id="{499E4D92-A718-4341-914F-90B3902DD3E9}"/>
            </a:ext>
          </a:extLst>
        </xdr:cNvPr>
        <xdr:cNvSpPr txBox="1"/>
      </xdr:nvSpPr>
      <xdr:spPr>
        <a:xfrm>
          <a:off x="15240000"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51</xdr:row>
      <xdr:rowOff>0</xdr:rowOff>
    </xdr:from>
    <xdr:ext cx="184731" cy="264560"/>
    <xdr:sp macro="" textlink="">
      <xdr:nvSpPr>
        <xdr:cNvPr id="219" name="テキスト ボックス 218">
          <a:extLst>
            <a:ext uri="{FF2B5EF4-FFF2-40B4-BE49-F238E27FC236}">
              <a16:creationId xmlns:a16="http://schemas.microsoft.com/office/drawing/2014/main" id="{4285E75C-49BC-4D6C-9D09-E290599028B3}"/>
            </a:ext>
          </a:extLst>
        </xdr:cNvPr>
        <xdr:cNvSpPr txBox="1"/>
      </xdr:nvSpPr>
      <xdr:spPr>
        <a:xfrm>
          <a:off x="15240000"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114</xdr:row>
      <xdr:rowOff>0</xdr:rowOff>
    </xdr:from>
    <xdr:ext cx="184731" cy="264560"/>
    <xdr:sp macro="" textlink="">
      <xdr:nvSpPr>
        <xdr:cNvPr id="220" name="テキスト ボックス 219">
          <a:extLst>
            <a:ext uri="{FF2B5EF4-FFF2-40B4-BE49-F238E27FC236}">
              <a16:creationId xmlns:a16="http://schemas.microsoft.com/office/drawing/2014/main" id="{32F99E91-D570-41CC-8896-62EDA753F38B}"/>
            </a:ext>
          </a:extLst>
        </xdr:cNvPr>
        <xdr:cNvSpPr txBox="1"/>
      </xdr:nvSpPr>
      <xdr:spPr>
        <a:xfrm>
          <a:off x="15240000"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114</xdr:row>
      <xdr:rowOff>0</xdr:rowOff>
    </xdr:from>
    <xdr:ext cx="184731" cy="264560"/>
    <xdr:sp macro="" textlink="">
      <xdr:nvSpPr>
        <xdr:cNvPr id="221" name="テキスト ボックス 220">
          <a:extLst>
            <a:ext uri="{FF2B5EF4-FFF2-40B4-BE49-F238E27FC236}">
              <a16:creationId xmlns:a16="http://schemas.microsoft.com/office/drawing/2014/main" id="{FE4C3192-48B7-49FA-B02E-E5B59A10E362}"/>
            </a:ext>
          </a:extLst>
        </xdr:cNvPr>
        <xdr:cNvSpPr txBox="1"/>
      </xdr:nvSpPr>
      <xdr:spPr>
        <a:xfrm>
          <a:off x="15240000"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144</xdr:row>
      <xdr:rowOff>0</xdr:rowOff>
    </xdr:from>
    <xdr:ext cx="184731" cy="264560"/>
    <xdr:sp macro="" textlink="">
      <xdr:nvSpPr>
        <xdr:cNvPr id="222" name="テキスト ボックス 221">
          <a:extLst>
            <a:ext uri="{FF2B5EF4-FFF2-40B4-BE49-F238E27FC236}">
              <a16:creationId xmlns:a16="http://schemas.microsoft.com/office/drawing/2014/main" id="{CBF7650E-49BD-4788-85F4-F20D2ED63DC8}"/>
            </a:ext>
          </a:extLst>
        </xdr:cNvPr>
        <xdr:cNvSpPr txBox="1"/>
      </xdr:nvSpPr>
      <xdr:spPr>
        <a:xfrm>
          <a:off x="15240000"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144</xdr:row>
      <xdr:rowOff>0</xdr:rowOff>
    </xdr:from>
    <xdr:ext cx="184731" cy="264560"/>
    <xdr:sp macro="" textlink="">
      <xdr:nvSpPr>
        <xdr:cNvPr id="223" name="テキスト ボックス 222">
          <a:extLst>
            <a:ext uri="{FF2B5EF4-FFF2-40B4-BE49-F238E27FC236}">
              <a16:creationId xmlns:a16="http://schemas.microsoft.com/office/drawing/2014/main" id="{10D3AB9F-F956-4606-ACB9-7DD75C7AECB6}"/>
            </a:ext>
          </a:extLst>
        </xdr:cNvPr>
        <xdr:cNvSpPr txBox="1"/>
      </xdr:nvSpPr>
      <xdr:spPr>
        <a:xfrm>
          <a:off x="15240000"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130</xdr:row>
      <xdr:rowOff>0</xdr:rowOff>
    </xdr:from>
    <xdr:ext cx="184731" cy="264560"/>
    <xdr:sp macro="" textlink="">
      <xdr:nvSpPr>
        <xdr:cNvPr id="224" name="テキスト ボックス 223">
          <a:extLst>
            <a:ext uri="{FF2B5EF4-FFF2-40B4-BE49-F238E27FC236}">
              <a16:creationId xmlns:a16="http://schemas.microsoft.com/office/drawing/2014/main" id="{0A6151DC-04A1-4AB9-8790-F2AC3C9E914B}"/>
            </a:ext>
          </a:extLst>
        </xdr:cNvPr>
        <xdr:cNvSpPr txBox="1"/>
      </xdr:nvSpPr>
      <xdr:spPr>
        <a:xfrm>
          <a:off x="15240000"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130</xdr:row>
      <xdr:rowOff>0</xdr:rowOff>
    </xdr:from>
    <xdr:ext cx="184731" cy="264560"/>
    <xdr:sp macro="" textlink="">
      <xdr:nvSpPr>
        <xdr:cNvPr id="225" name="テキスト ボックス 224">
          <a:extLst>
            <a:ext uri="{FF2B5EF4-FFF2-40B4-BE49-F238E27FC236}">
              <a16:creationId xmlns:a16="http://schemas.microsoft.com/office/drawing/2014/main" id="{3C6D2CE7-D54B-428D-AE2D-66A672F57955}"/>
            </a:ext>
          </a:extLst>
        </xdr:cNvPr>
        <xdr:cNvSpPr txBox="1"/>
      </xdr:nvSpPr>
      <xdr:spPr>
        <a:xfrm>
          <a:off x="15240000"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132</xdr:row>
      <xdr:rowOff>0</xdr:rowOff>
    </xdr:from>
    <xdr:ext cx="184731" cy="264560"/>
    <xdr:sp macro="" textlink="">
      <xdr:nvSpPr>
        <xdr:cNvPr id="226" name="テキスト ボックス 225">
          <a:extLst>
            <a:ext uri="{FF2B5EF4-FFF2-40B4-BE49-F238E27FC236}">
              <a16:creationId xmlns:a16="http://schemas.microsoft.com/office/drawing/2014/main" id="{68333473-3599-4296-B9ED-52367DD19754}"/>
            </a:ext>
          </a:extLst>
        </xdr:cNvPr>
        <xdr:cNvSpPr txBox="1"/>
      </xdr:nvSpPr>
      <xdr:spPr>
        <a:xfrm>
          <a:off x="15240000"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132</xdr:row>
      <xdr:rowOff>0</xdr:rowOff>
    </xdr:from>
    <xdr:ext cx="184731" cy="264560"/>
    <xdr:sp macro="" textlink="">
      <xdr:nvSpPr>
        <xdr:cNvPr id="227" name="テキスト ボックス 226">
          <a:extLst>
            <a:ext uri="{FF2B5EF4-FFF2-40B4-BE49-F238E27FC236}">
              <a16:creationId xmlns:a16="http://schemas.microsoft.com/office/drawing/2014/main" id="{1AC4A558-D5BE-4E7F-A3A7-B41B177143B5}"/>
            </a:ext>
          </a:extLst>
        </xdr:cNvPr>
        <xdr:cNvSpPr txBox="1"/>
      </xdr:nvSpPr>
      <xdr:spPr>
        <a:xfrm>
          <a:off x="15240000"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128</xdr:row>
      <xdr:rowOff>0</xdr:rowOff>
    </xdr:from>
    <xdr:ext cx="184731" cy="264560"/>
    <xdr:sp macro="" textlink="">
      <xdr:nvSpPr>
        <xdr:cNvPr id="228" name="テキスト ボックス 227">
          <a:extLst>
            <a:ext uri="{FF2B5EF4-FFF2-40B4-BE49-F238E27FC236}">
              <a16:creationId xmlns:a16="http://schemas.microsoft.com/office/drawing/2014/main" id="{80BA5965-6F75-4697-8DAD-ABE3676A2491}"/>
            </a:ext>
          </a:extLst>
        </xdr:cNvPr>
        <xdr:cNvSpPr txBox="1"/>
      </xdr:nvSpPr>
      <xdr:spPr>
        <a:xfrm>
          <a:off x="15240000"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128</xdr:row>
      <xdr:rowOff>0</xdr:rowOff>
    </xdr:from>
    <xdr:ext cx="184731" cy="264560"/>
    <xdr:sp macro="" textlink="">
      <xdr:nvSpPr>
        <xdr:cNvPr id="229" name="テキスト ボックス 228">
          <a:extLst>
            <a:ext uri="{FF2B5EF4-FFF2-40B4-BE49-F238E27FC236}">
              <a16:creationId xmlns:a16="http://schemas.microsoft.com/office/drawing/2014/main" id="{4F97FA10-0C05-486F-80C0-D3DC0A98100C}"/>
            </a:ext>
          </a:extLst>
        </xdr:cNvPr>
        <xdr:cNvSpPr txBox="1"/>
      </xdr:nvSpPr>
      <xdr:spPr>
        <a:xfrm>
          <a:off x="15240000"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118</xdr:row>
      <xdr:rowOff>0</xdr:rowOff>
    </xdr:from>
    <xdr:ext cx="184731" cy="264560"/>
    <xdr:sp macro="" textlink="">
      <xdr:nvSpPr>
        <xdr:cNvPr id="230" name="テキスト ボックス 229">
          <a:extLst>
            <a:ext uri="{FF2B5EF4-FFF2-40B4-BE49-F238E27FC236}">
              <a16:creationId xmlns:a16="http://schemas.microsoft.com/office/drawing/2014/main" id="{1D07F46B-1B7A-4A83-B1DA-44A34A3D4894}"/>
            </a:ext>
          </a:extLst>
        </xdr:cNvPr>
        <xdr:cNvSpPr txBox="1"/>
      </xdr:nvSpPr>
      <xdr:spPr>
        <a:xfrm>
          <a:off x="15240000"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118</xdr:row>
      <xdr:rowOff>0</xdr:rowOff>
    </xdr:from>
    <xdr:ext cx="184731" cy="264560"/>
    <xdr:sp macro="" textlink="">
      <xdr:nvSpPr>
        <xdr:cNvPr id="231" name="テキスト ボックス 230">
          <a:extLst>
            <a:ext uri="{FF2B5EF4-FFF2-40B4-BE49-F238E27FC236}">
              <a16:creationId xmlns:a16="http://schemas.microsoft.com/office/drawing/2014/main" id="{F5C491AD-C682-4BF6-B0E7-B7B9BE52C0F8}"/>
            </a:ext>
          </a:extLst>
        </xdr:cNvPr>
        <xdr:cNvSpPr txBox="1"/>
      </xdr:nvSpPr>
      <xdr:spPr>
        <a:xfrm>
          <a:off x="15240000"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68</xdr:row>
      <xdr:rowOff>0</xdr:rowOff>
    </xdr:from>
    <xdr:ext cx="184731" cy="264560"/>
    <xdr:sp macro="" textlink="">
      <xdr:nvSpPr>
        <xdr:cNvPr id="232" name="テキスト ボックス 231">
          <a:extLst>
            <a:ext uri="{FF2B5EF4-FFF2-40B4-BE49-F238E27FC236}">
              <a16:creationId xmlns:a16="http://schemas.microsoft.com/office/drawing/2014/main" id="{1D0E215E-338E-4654-B1B5-B4354B731E02}"/>
            </a:ext>
          </a:extLst>
        </xdr:cNvPr>
        <xdr:cNvSpPr txBox="1"/>
      </xdr:nvSpPr>
      <xdr:spPr>
        <a:xfrm>
          <a:off x="15240000"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68</xdr:row>
      <xdr:rowOff>0</xdr:rowOff>
    </xdr:from>
    <xdr:ext cx="184731" cy="264560"/>
    <xdr:sp macro="" textlink="">
      <xdr:nvSpPr>
        <xdr:cNvPr id="233" name="テキスト ボックス 232">
          <a:extLst>
            <a:ext uri="{FF2B5EF4-FFF2-40B4-BE49-F238E27FC236}">
              <a16:creationId xmlns:a16="http://schemas.microsoft.com/office/drawing/2014/main" id="{FC1E8FA3-F196-465A-AF7B-5E8130AD8549}"/>
            </a:ext>
          </a:extLst>
        </xdr:cNvPr>
        <xdr:cNvSpPr txBox="1"/>
      </xdr:nvSpPr>
      <xdr:spPr>
        <a:xfrm>
          <a:off x="15240000"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105</xdr:row>
      <xdr:rowOff>0</xdr:rowOff>
    </xdr:from>
    <xdr:ext cx="184731" cy="264560"/>
    <xdr:sp macro="" textlink="">
      <xdr:nvSpPr>
        <xdr:cNvPr id="234" name="テキスト ボックス 233">
          <a:extLst>
            <a:ext uri="{FF2B5EF4-FFF2-40B4-BE49-F238E27FC236}">
              <a16:creationId xmlns:a16="http://schemas.microsoft.com/office/drawing/2014/main" id="{86F5E680-0563-45D1-B01E-6BACA6B6A075}"/>
            </a:ext>
          </a:extLst>
        </xdr:cNvPr>
        <xdr:cNvSpPr txBox="1"/>
      </xdr:nvSpPr>
      <xdr:spPr>
        <a:xfrm>
          <a:off x="1524000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105</xdr:row>
      <xdr:rowOff>0</xdr:rowOff>
    </xdr:from>
    <xdr:ext cx="184731" cy="264560"/>
    <xdr:sp macro="" textlink="">
      <xdr:nvSpPr>
        <xdr:cNvPr id="235" name="テキスト ボックス 234">
          <a:extLst>
            <a:ext uri="{FF2B5EF4-FFF2-40B4-BE49-F238E27FC236}">
              <a16:creationId xmlns:a16="http://schemas.microsoft.com/office/drawing/2014/main" id="{4130FAAF-B0CB-4B41-AE1D-30964C9E27D1}"/>
            </a:ext>
          </a:extLst>
        </xdr:cNvPr>
        <xdr:cNvSpPr txBox="1"/>
      </xdr:nvSpPr>
      <xdr:spPr>
        <a:xfrm>
          <a:off x="1524000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154</xdr:row>
      <xdr:rowOff>0</xdr:rowOff>
    </xdr:from>
    <xdr:ext cx="184731" cy="264560"/>
    <xdr:sp macro="" textlink="">
      <xdr:nvSpPr>
        <xdr:cNvPr id="236" name="テキスト ボックス 235">
          <a:extLst>
            <a:ext uri="{FF2B5EF4-FFF2-40B4-BE49-F238E27FC236}">
              <a16:creationId xmlns:a16="http://schemas.microsoft.com/office/drawing/2014/main" id="{C0FFD4BB-92D8-4FEB-846C-B03B04CE1A5D}"/>
            </a:ext>
          </a:extLst>
        </xdr:cNvPr>
        <xdr:cNvSpPr txBox="1"/>
      </xdr:nvSpPr>
      <xdr:spPr>
        <a:xfrm>
          <a:off x="15240000"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154</xdr:row>
      <xdr:rowOff>0</xdr:rowOff>
    </xdr:from>
    <xdr:ext cx="184731" cy="264560"/>
    <xdr:sp macro="" textlink="">
      <xdr:nvSpPr>
        <xdr:cNvPr id="237" name="テキスト ボックス 236">
          <a:extLst>
            <a:ext uri="{FF2B5EF4-FFF2-40B4-BE49-F238E27FC236}">
              <a16:creationId xmlns:a16="http://schemas.microsoft.com/office/drawing/2014/main" id="{A383DB55-4DDA-4C1F-94AB-D7EB0D09B9A3}"/>
            </a:ext>
          </a:extLst>
        </xdr:cNvPr>
        <xdr:cNvSpPr txBox="1"/>
      </xdr:nvSpPr>
      <xdr:spPr>
        <a:xfrm>
          <a:off x="15240000"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162</xdr:row>
      <xdr:rowOff>0</xdr:rowOff>
    </xdr:from>
    <xdr:ext cx="184731" cy="264560"/>
    <xdr:sp macro="" textlink="">
      <xdr:nvSpPr>
        <xdr:cNvPr id="238" name="テキスト ボックス 237">
          <a:extLst>
            <a:ext uri="{FF2B5EF4-FFF2-40B4-BE49-F238E27FC236}">
              <a16:creationId xmlns:a16="http://schemas.microsoft.com/office/drawing/2014/main" id="{95BC9D70-F7D4-4A4A-94CA-EC1E9C29055C}"/>
            </a:ext>
          </a:extLst>
        </xdr:cNvPr>
        <xdr:cNvSpPr txBox="1"/>
      </xdr:nvSpPr>
      <xdr:spPr>
        <a:xfrm>
          <a:off x="1524000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162</xdr:row>
      <xdr:rowOff>0</xdr:rowOff>
    </xdr:from>
    <xdr:ext cx="184731" cy="264560"/>
    <xdr:sp macro="" textlink="">
      <xdr:nvSpPr>
        <xdr:cNvPr id="239" name="テキスト ボックス 238">
          <a:extLst>
            <a:ext uri="{FF2B5EF4-FFF2-40B4-BE49-F238E27FC236}">
              <a16:creationId xmlns:a16="http://schemas.microsoft.com/office/drawing/2014/main" id="{E1CBBF86-10D1-480B-B20A-B59799A6C989}"/>
            </a:ext>
          </a:extLst>
        </xdr:cNvPr>
        <xdr:cNvSpPr txBox="1"/>
      </xdr:nvSpPr>
      <xdr:spPr>
        <a:xfrm>
          <a:off x="1524000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167</xdr:row>
      <xdr:rowOff>0</xdr:rowOff>
    </xdr:from>
    <xdr:ext cx="184731" cy="264560"/>
    <xdr:sp macro="" textlink="">
      <xdr:nvSpPr>
        <xdr:cNvPr id="240" name="テキスト ボックス 239">
          <a:extLst>
            <a:ext uri="{FF2B5EF4-FFF2-40B4-BE49-F238E27FC236}">
              <a16:creationId xmlns:a16="http://schemas.microsoft.com/office/drawing/2014/main" id="{CA4F218A-DDA1-419B-8C80-C4AB41CB9EA2}"/>
            </a:ext>
          </a:extLst>
        </xdr:cNvPr>
        <xdr:cNvSpPr txBox="1"/>
      </xdr:nvSpPr>
      <xdr:spPr>
        <a:xfrm>
          <a:off x="15240000"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167</xdr:row>
      <xdr:rowOff>0</xdr:rowOff>
    </xdr:from>
    <xdr:ext cx="184731" cy="264560"/>
    <xdr:sp macro="" textlink="">
      <xdr:nvSpPr>
        <xdr:cNvPr id="241" name="テキスト ボックス 240">
          <a:extLst>
            <a:ext uri="{FF2B5EF4-FFF2-40B4-BE49-F238E27FC236}">
              <a16:creationId xmlns:a16="http://schemas.microsoft.com/office/drawing/2014/main" id="{3502FA6D-3ABE-487E-AB71-2755506C6939}"/>
            </a:ext>
          </a:extLst>
        </xdr:cNvPr>
        <xdr:cNvSpPr txBox="1"/>
      </xdr:nvSpPr>
      <xdr:spPr>
        <a:xfrm>
          <a:off x="15240000"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181</xdr:row>
      <xdr:rowOff>0</xdr:rowOff>
    </xdr:from>
    <xdr:ext cx="184731" cy="264560"/>
    <xdr:sp macro="" textlink="">
      <xdr:nvSpPr>
        <xdr:cNvPr id="242" name="テキスト ボックス 241">
          <a:extLst>
            <a:ext uri="{FF2B5EF4-FFF2-40B4-BE49-F238E27FC236}">
              <a16:creationId xmlns:a16="http://schemas.microsoft.com/office/drawing/2014/main" id="{EFDFB863-94EB-4A53-8A5B-3C544AE1B880}"/>
            </a:ext>
          </a:extLst>
        </xdr:cNvPr>
        <xdr:cNvSpPr txBox="1"/>
      </xdr:nvSpPr>
      <xdr:spPr>
        <a:xfrm>
          <a:off x="15240000"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181</xdr:row>
      <xdr:rowOff>0</xdr:rowOff>
    </xdr:from>
    <xdr:ext cx="184731" cy="264560"/>
    <xdr:sp macro="" textlink="">
      <xdr:nvSpPr>
        <xdr:cNvPr id="243" name="テキスト ボックス 242">
          <a:extLst>
            <a:ext uri="{FF2B5EF4-FFF2-40B4-BE49-F238E27FC236}">
              <a16:creationId xmlns:a16="http://schemas.microsoft.com/office/drawing/2014/main" id="{F9918EFB-E28B-4610-AEBA-B56F495C63A6}"/>
            </a:ext>
          </a:extLst>
        </xdr:cNvPr>
        <xdr:cNvSpPr txBox="1"/>
      </xdr:nvSpPr>
      <xdr:spPr>
        <a:xfrm>
          <a:off x="15240000"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186</xdr:row>
      <xdr:rowOff>0</xdr:rowOff>
    </xdr:from>
    <xdr:ext cx="184731" cy="264560"/>
    <xdr:sp macro="" textlink="">
      <xdr:nvSpPr>
        <xdr:cNvPr id="244" name="テキスト ボックス 243">
          <a:extLst>
            <a:ext uri="{FF2B5EF4-FFF2-40B4-BE49-F238E27FC236}">
              <a16:creationId xmlns:a16="http://schemas.microsoft.com/office/drawing/2014/main" id="{73F42536-AC9D-4C8C-B924-CE2E95D95C99}"/>
            </a:ext>
          </a:extLst>
        </xdr:cNvPr>
        <xdr:cNvSpPr txBox="1"/>
      </xdr:nvSpPr>
      <xdr:spPr>
        <a:xfrm>
          <a:off x="15240000"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186</xdr:row>
      <xdr:rowOff>0</xdr:rowOff>
    </xdr:from>
    <xdr:ext cx="184731" cy="264560"/>
    <xdr:sp macro="" textlink="">
      <xdr:nvSpPr>
        <xdr:cNvPr id="245" name="テキスト ボックス 244">
          <a:extLst>
            <a:ext uri="{FF2B5EF4-FFF2-40B4-BE49-F238E27FC236}">
              <a16:creationId xmlns:a16="http://schemas.microsoft.com/office/drawing/2014/main" id="{D0DA8A44-9B57-4F57-9BDD-877B6AD50A32}"/>
            </a:ext>
          </a:extLst>
        </xdr:cNvPr>
        <xdr:cNvSpPr txBox="1"/>
      </xdr:nvSpPr>
      <xdr:spPr>
        <a:xfrm>
          <a:off x="15240000"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224</xdr:row>
      <xdr:rowOff>0</xdr:rowOff>
    </xdr:from>
    <xdr:ext cx="184731" cy="264560"/>
    <xdr:sp macro="" textlink="">
      <xdr:nvSpPr>
        <xdr:cNvPr id="246" name="テキスト ボックス 245">
          <a:extLst>
            <a:ext uri="{FF2B5EF4-FFF2-40B4-BE49-F238E27FC236}">
              <a16:creationId xmlns:a16="http://schemas.microsoft.com/office/drawing/2014/main" id="{DEEB817E-EA92-4225-A2EE-A06D5BC17EFC}"/>
            </a:ext>
          </a:extLst>
        </xdr:cNvPr>
        <xdr:cNvSpPr txBox="1"/>
      </xdr:nvSpPr>
      <xdr:spPr>
        <a:xfrm>
          <a:off x="152400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224</xdr:row>
      <xdr:rowOff>0</xdr:rowOff>
    </xdr:from>
    <xdr:ext cx="184731" cy="264560"/>
    <xdr:sp macro="" textlink="">
      <xdr:nvSpPr>
        <xdr:cNvPr id="247" name="テキスト ボックス 246">
          <a:extLst>
            <a:ext uri="{FF2B5EF4-FFF2-40B4-BE49-F238E27FC236}">
              <a16:creationId xmlns:a16="http://schemas.microsoft.com/office/drawing/2014/main" id="{B4C60079-473C-4A64-AECD-0EE483C37B25}"/>
            </a:ext>
          </a:extLst>
        </xdr:cNvPr>
        <xdr:cNvSpPr txBox="1"/>
      </xdr:nvSpPr>
      <xdr:spPr>
        <a:xfrm>
          <a:off x="152400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250</xdr:row>
      <xdr:rowOff>0</xdr:rowOff>
    </xdr:from>
    <xdr:ext cx="184731" cy="264560"/>
    <xdr:sp macro="" textlink="">
      <xdr:nvSpPr>
        <xdr:cNvPr id="248" name="テキスト ボックス 247">
          <a:extLst>
            <a:ext uri="{FF2B5EF4-FFF2-40B4-BE49-F238E27FC236}">
              <a16:creationId xmlns:a16="http://schemas.microsoft.com/office/drawing/2014/main" id="{F6E41C38-1040-495C-BD0E-54BB42F76EB6}"/>
            </a:ext>
          </a:extLst>
        </xdr:cNvPr>
        <xdr:cNvSpPr txBox="1"/>
      </xdr:nvSpPr>
      <xdr:spPr>
        <a:xfrm>
          <a:off x="15240000"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250</xdr:row>
      <xdr:rowOff>0</xdr:rowOff>
    </xdr:from>
    <xdr:ext cx="184731" cy="264560"/>
    <xdr:sp macro="" textlink="">
      <xdr:nvSpPr>
        <xdr:cNvPr id="249" name="テキスト ボックス 248">
          <a:extLst>
            <a:ext uri="{FF2B5EF4-FFF2-40B4-BE49-F238E27FC236}">
              <a16:creationId xmlns:a16="http://schemas.microsoft.com/office/drawing/2014/main" id="{E282D753-E5A8-449E-9983-841D6BC52B81}"/>
            </a:ext>
          </a:extLst>
        </xdr:cNvPr>
        <xdr:cNvSpPr txBox="1"/>
      </xdr:nvSpPr>
      <xdr:spPr>
        <a:xfrm>
          <a:off x="15240000"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198</xdr:row>
      <xdr:rowOff>0</xdr:rowOff>
    </xdr:from>
    <xdr:ext cx="184731" cy="264560"/>
    <xdr:sp macro="" textlink="">
      <xdr:nvSpPr>
        <xdr:cNvPr id="250" name="テキスト ボックス 249">
          <a:extLst>
            <a:ext uri="{FF2B5EF4-FFF2-40B4-BE49-F238E27FC236}">
              <a16:creationId xmlns:a16="http://schemas.microsoft.com/office/drawing/2014/main" id="{B1874951-EE70-405E-B20D-F0D1EC7FFB7A}"/>
            </a:ext>
          </a:extLst>
        </xdr:cNvPr>
        <xdr:cNvSpPr txBox="1"/>
      </xdr:nvSpPr>
      <xdr:spPr>
        <a:xfrm>
          <a:off x="15240000"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198</xdr:row>
      <xdr:rowOff>0</xdr:rowOff>
    </xdr:from>
    <xdr:ext cx="184731" cy="264560"/>
    <xdr:sp macro="" textlink="">
      <xdr:nvSpPr>
        <xdr:cNvPr id="251" name="テキスト ボックス 250">
          <a:extLst>
            <a:ext uri="{FF2B5EF4-FFF2-40B4-BE49-F238E27FC236}">
              <a16:creationId xmlns:a16="http://schemas.microsoft.com/office/drawing/2014/main" id="{4EDF9B8D-3D54-488D-B2EA-E5B80C4B4E93}"/>
            </a:ext>
          </a:extLst>
        </xdr:cNvPr>
        <xdr:cNvSpPr txBox="1"/>
      </xdr:nvSpPr>
      <xdr:spPr>
        <a:xfrm>
          <a:off x="15240000"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236</xdr:row>
      <xdr:rowOff>0</xdr:rowOff>
    </xdr:from>
    <xdr:ext cx="184731" cy="264560"/>
    <xdr:sp macro="" textlink="">
      <xdr:nvSpPr>
        <xdr:cNvPr id="252" name="テキスト ボックス 251">
          <a:extLst>
            <a:ext uri="{FF2B5EF4-FFF2-40B4-BE49-F238E27FC236}">
              <a16:creationId xmlns:a16="http://schemas.microsoft.com/office/drawing/2014/main" id="{49C1B091-6B2F-4A6C-8B70-01AED13B0A04}"/>
            </a:ext>
          </a:extLst>
        </xdr:cNvPr>
        <xdr:cNvSpPr txBox="1"/>
      </xdr:nvSpPr>
      <xdr:spPr>
        <a:xfrm>
          <a:off x="15240000"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236</xdr:row>
      <xdr:rowOff>0</xdr:rowOff>
    </xdr:from>
    <xdr:ext cx="184731" cy="264560"/>
    <xdr:sp macro="" textlink="">
      <xdr:nvSpPr>
        <xdr:cNvPr id="253" name="テキスト ボックス 252">
          <a:extLst>
            <a:ext uri="{FF2B5EF4-FFF2-40B4-BE49-F238E27FC236}">
              <a16:creationId xmlns:a16="http://schemas.microsoft.com/office/drawing/2014/main" id="{A985C2AC-7FFF-45EE-8F77-D5310B75D2BF}"/>
            </a:ext>
          </a:extLst>
        </xdr:cNvPr>
        <xdr:cNvSpPr txBox="1"/>
      </xdr:nvSpPr>
      <xdr:spPr>
        <a:xfrm>
          <a:off x="15240000"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211</xdr:row>
      <xdr:rowOff>0</xdr:rowOff>
    </xdr:from>
    <xdr:ext cx="184731" cy="264560"/>
    <xdr:sp macro="" textlink="">
      <xdr:nvSpPr>
        <xdr:cNvPr id="254" name="テキスト ボックス 253">
          <a:extLst>
            <a:ext uri="{FF2B5EF4-FFF2-40B4-BE49-F238E27FC236}">
              <a16:creationId xmlns:a16="http://schemas.microsoft.com/office/drawing/2014/main" id="{CA01440C-7C2D-43B1-8AE3-4DF4372487AE}"/>
            </a:ext>
          </a:extLst>
        </xdr:cNvPr>
        <xdr:cNvSpPr txBox="1"/>
      </xdr:nvSpPr>
      <xdr:spPr>
        <a:xfrm>
          <a:off x="15240000"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211</xdr:row>
      <xdr:rowOff>0</xdr:rowOff>
    </xdr:from>
    <xdr:ext cx="184731" cy="264560"/>
    <xdr:sp macro="" textlink="">
      <xdr:nvSpPr>
        <xdr:cNvPr id="255" name="テキスト ボックス 254">
          <a:extLst>
            <a:ext uri="{FF2B5EF4-FFF2-40B4-BE49-F238E27FC236}">
              <a16:creationId xmlns:a16="http://schemas.microsoft.com/office/drawing/2014/main" id="{84CFBB1D-6B53-49FE-BB4D-C4A543BBCA6E}"/>
            </a:ext>
          </a:extLst>
        </xdr:cNvPr>
        <xdr:cNvSpPr txBox="1"/>
      </xdr:nvSpPr>
      <xdr:spPr>
        <a:xfrm>
          <a:off x="15240000"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231</xdr:row>
      <xdr:rowOff>0</xdr:rowOff>
    </xdr:from>
    <xdr:ext cx="184731" cy="264560"/>
    <xdr:sp macro="" textlink="">
      <xdr:nvSpPr>
        <xdr:cNvPr id="256" name="テキスト ボックス 255">
          <a:extLst>
            <a:ext uri="{FF2B5EF4-FFF2-40B4-BE49-F238E27FC236}">
              <a16:creationId xmlns:a16="http://schemas.microsoft.com/office/drawing/2014/main" id="{5751D7E8-C32F-48FC-9197-E0003FB389B4}"/>
            </a:ext>
          </a:extLst>
        </xdr:cNvPr>
        <xdr:cNvSpPr txBox="1"/>
      </xdr:nvSpPr>
      <xdr:spPr>
        <a:xfrm>
          <a:off x="15240000"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231</xdr:row>
      <xdr:rowOff>0</xdr:rowOff>
    </xdr:from>
    <xdr:ext cx="184731" cy="264560"/>
    <xdr:sp macro="" textlink="">
      <xdr:nvSpPr>
        <xdr:cNvPr id="257" name="テキスト ボックス 256">
          <a:extLst>
            <a:ext uri="{FF2B5EF4-FFF2-40B4-BE49-F238E27FC236}">
              <a16:creationId xmlns:a16="http://schemas.microsoft.com/office/drawing/2014/main" id="{09D54789-BE66-420B-92EF-4B7DAFA51D67}"/>
            </a:ext>
          </a:extLst>
        </xdr:cNvPr>
        <xdr:cNvSpPr txBox="1"/>
      </xdr:nvSpPr>
      <xdr:spPr>
        <a:xfrm>
          <a:off x="15240000"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194</xdr:row>
      <xdr:rowOff>0</xdr:rowOff>
    </xdr:from>
    <xdr:ext cx="184731" cy="264560"/>
    <xdr:sp macro="" textlink="">
      <xdr:nvSpPr>
        <xdr:cNvPr id="258" name="テキスト ボックス 257">
          <a:extLst>
            <a:ext uri="{FF2B5EF4-FFF2-40B4-BE49-F238E27FC236}">
              <a16:creationId xmlns:a16="http://schemas.microsoft.com/office/drawing/2014/main" id="{DEEEF934-DF6E-4152-9309-BF57F908CB77}"/>
            </a:ext>
          </a:extLst>
        </xdr:cNvPr>
        <xdr:cNvSpPr txBox="1"/>
      </xdr:nvSpPr>
      <xdr:spPr>
        <a:xfrm>
          <a:off x="15240000"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194</xdr:row>
      <xdr:rowOff>0</xdr:rowOff>
    </xdr:from>
    <xdr:ext cx="184731" cy="264560"/>
    <xdr:sp macro="" textlink="">
      <xdr:nvSpPr>
        <xdr:cNvPr id="259" name="テキスト ボックス 258">
          <a:extLst>
            <a:ext uri="{FF2B5EF4-FFF2-40B4-BE49-F238E27FC236}">
              <a16:creationId xmlns:a16="http://schemas.microsoft.com/office/drawing/2014/main" id="{85312946-876A-4F72-A4DC-C2EEBB0F5F18}"/>
            </a:ext>
          </a:extLst>
        </xdr:cNvPr>
        <xdr:cNvSpPr txBox="1"/>
      </xdr:nvSpPr>
      <xdr:spPr>
        <a:xfrm>
          <a:off x="15240000"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223</xdr:row>
      <xdr:rowOff>0</xdr:rowOff>
    </xdr:from>
    <xdr:ext cx="184731" cy="264560"/>
    <xdr:sp macro="" textlink="">
      <xdr:nvSpPr>
        <xdr:cNvPr id="260" name="テキスト ボックス 259">
          <a:extLst>
            <a:ext uri="{FF2B5EF4-FFF2-40B4-BE49-F238E27FC236}">
              <a16:creationId xmlns:a16="http://schemas.microsoft.com/office/drawing/2014/main" id="{3CC4DDB9-FBA1-4D83-AFCB-FC56A7C0AB5E}"/>
            </a:ext>
          </a:extLst>
        </xdr:cNvPr>
        <xdr:cNvSpPr txBox="1"/>
      </xdr:nvSpPr>
      <xdr:spPr>
        <a:xfrm>
          <a:off x="15240000"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223</xdr:row>
      <xdr:rowOff>0</xdr:rowOff>
    </xdr:from>
    <xdr:ext cx="184731" cy="264560"/>
    <xdr:sp macro="" textlink="">
      <xdr:nvSpPr>
        <xdr:cNvPr id="261" name="テキスト ボックス 260">
          <a:extLst>
            <a:ext uri="{FF2B5EF4-FFF2-40B4-BE49-F238E27FC236}">
              <a16:creationId xmlns:a16="http://schemas.microsoft.com/office/drawing/2014/main" id="{2BE9FFB1-0E48-4745-863D-69725626BEF9}"/>
            </a:ext>
          </a:extLst>
        </xdr:cNvPr>
        <xdr:cNvSpPr txBox="1"/>
      </xdr:nvSpPr>
      <xdr:spPr>
        <a:xfrm>
          <a:off x="15240000"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363</xdr:row>
      <xdr:rowOff>0</xdr:rowOff>
    </xdr:from>
    <xdr:ext cx="184731" cy="264560"/>
    <xdr:sp macro="" textlink="">
      <xdr:nvSpPr>
        <xdr:cNvPr id="262" name="テキスト ボックス 261">
          <a:extLst>
            <a:ext uri="{FF2B5EF4-FFF2-40B4-BE49-F238E27FC236}">
              <a16:creationId xmlns:a16="http://schemas.microsoft.com/office/drawing/2014/main" id="{9520C910-0A6D-48F6-AE22-E5A0A5C2F2A7}"/>
            </a:ext>
          </a:extLst>
        </xdr:cNvPr>
        <xdr:cNvSpPr txBox="1"/>
      </xdr:nvSpPr>
      <xdr:spPr>
        <a:xfrm>
          <a:off x="15240000"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363</xdr:row>
      <xdr:rowOff>0</xdr:rowOff>
    </xdr:from>
    <xdr:ext cx="184731" cy="264560"/>
    <xdr:sp macro="" textlink="">
      <xdr:nvSpPr>
        <xdr:cNvPr id="263" name="テキスト ボックス 262">
          <a:extLst>
            <a:ext uri="{FF2B5EF4-FFF2-40B4-BE49-F238E27FC236}">
              <a16:creationId xmlns:a16="http://schemas.microsoft.com/office/drawing/2014/main" id="{C4179530-884E-459F-B719-A411E13971AD}"/>
            </a:ext>
          </a:extLst>
        </xdr:cNvPr>
        <xdr:cNvSpPr txBox="1"/>
      </xdr:nvSpPr>
      <xdr:spPr>
        <a:xfrm>
          <a:off x="15240000"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371</xdr:row>
      <xdr:rowOff>0</xdr:rowOff>
    </xdr:from>
    <xdr:ext cx="184731" cy="264560"/>
    <xdr:sp macro="" textlink="">
      <xdr:nvSpPr>
        <xdr:cNvPr id="264" name="テキスト ボックス 263">
          <a:extLst>
            <a:ext uri="{FF2B5EF4-FFF2-40B4-BE49-F238E27FC236}">
              <a16:creationId xmlns:a16="http://schemas.microsoft.com/office/drawing/2014/main" id="{7C97DE07-C694-4718-9110-9835D973912A}"/>
            </a:ext>
          </a:extLst>
        </xdr:cNvPr>
        <xdr:cNvSpPr txBox="1"/>
      </xdr:nvSpPr>
      <xdr:spPr>
        <a:xfrm>
          <a:off x="15240000"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371</xdr:row>
      <xdr:rowOff>0</xdr:rowOff>
    </xdr:from>
    <xdr:ext cx="184731" cy="264560"/>
    <xdr:sp macro="" textlink="">
      <xdr:nvSpPr>
        <xdr:cNvPr id="265" name="テキスト ボックス 264">
          <a:extLst>
            <a:ext uri="{FF2B5EF4-FFF2-40B4-BE49-F238E27FC236}">
              <a16:creationId xmlns:a16="http://schemas.microsoft.com/office/drawing/2014/main" id="{BED1BACF-9113-495A-B31B-710B333AB2EE}"/>
            </a:ext>
          </a:extLst>
        </xdr:cNvPr>
        <xdr:cNvSpPr txBox="1"/>
      </xdr:nvSpPr>
      <xdr:spPr>
        <a:xfrm>
          <a:off x="15240000"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328</xdr:row>
      <xdr:rowOff>0</xdr:rowOff>
    </xdr:from>
    <xdr:ext cx="184731" cy="264560"/>
    <xdr:sp macro="" textlink="">
      <xdr:nvSpPr>
        <xdr:cNvPr id="266" name="テキスト ボックス 265">
          <a:extLst>
            <a:ext uri="{FF2B5EF4-FFF2-40B4-BE49-F238E27FC236}">
              <a16:creationId xmlns:a16="http://schemas.microsoft.com/office/drawing/2014/main" id="{4A20C2C6-924F-46F7-A70A-9EC80EA49031}"/>
            </a:ext>
          </a:extLst>
        </xdr:cNvPr>
        <xdr:cNvSpPr txBox="1"/>
      </xdr:nvSpPr>
      <xdr:spPr>
        <a:xfrm>
          <a:off x="15240000"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328</xdr:row>
      <xdr:rowOff>0</xdr:rowOff>
    </xdr:from>
    <xdr:ext cx="184731" cy="264560"/>
    <xdr:sp macro="" textlink="">
      <xdr:nvSpPr>
        <xdr:cNvPr id="267" name="テキスト ボックス 266">
          <a:extLst>
            <a:ext uri="{FF2B5EF4-FFF2-40B4-BE49-F238E27FC236}">
              <a16:creationId xmlns:a16="http://schemas.microsoft.com/office/drawing/2014/main" id="{835CE2B5-E4E4-4FA8-BCAA-EC3B92C54CFF}"/>
            </a:ext>
          </a:extLst>
        </xdr:cNvPr>
        <xdr:cNvSpPr txBox="1"/>
      </xdr:nvSpPr>
      <xdr:spPr>
        <a:xfrm>
          <a:off x="15240000"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321</xdr:row>
      <xdr:rowOff>0</xdr:rowOff>
    </xdr:from>
    <xdr:ext cx="184731" cy="264560"/>
    <xdr:sp macro="" textlink="">
      <xdr:nvSpPr>
        <xdr:cNvPr id="268" name="テキスト ボックス 267">
          <a:extLst>
            <a:ext uri="{FF2B5EF4-FFF2-40B4-BE49-F238E27FC236}">
              <a16:creationId xmlns:a16="http://schemas.microsoft.com/office/drawing/2014/main" id="{BA25DE82-F3A6-4991-994A-D47760477D87}"/>
            </a:ext>
          </a:extLst>
        </xdr:cNvPr>
        <xdr:cNvSpPr txBox="1"/>
      </xdr:nvSpPr>
      <xdr:spPr>
        <a:xfrm>
          <a:off x="15240000"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321</xdr:row>
      <xdr:rowOff>0</xdr:rowOff>
    </xdr:from>
    <xdr:ext cx="184731" cy="264560"/>
    <xdr:sp macro="" textlink="">
      <xdr:nvSpPr>
        <xdr:cNvPr id="269" name="テキスト ボックス 268">
          <a:extLst>
            <a:ext uri="{FF2B5EF4-FFF2-40B4-BE49-F238E27FC236}">
              <a16:creationId xmlns:a16="http://schemas.microsoft.com/office/drawing/2014/main" id="{0535A15A-7BFD-440D-AFBD-E0E4D7D7CF51}"/>
            </a:ext>
          </a:extLst>
        </xdr:cNvPr>
        <xdr:cNvSpPr txBox="1"/>
      </xdr:nvSpPr>
      <xdr:spPr>
        <a:xfrm>
          <a:off x="15240000"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338</xdr:row>
      <xdr:rowOff>0</xdr:rowOff>
    </xdr:from>
    <xdr:ext cx="184731" cy="264560"/>
    <xdr:sp macro="" textlink="">
      <xdr:nvSpPr>
        <xdr:cNvPr id="270" name="テキスト ボックス 269">
          <a:extLst>
            <a:ext uri="{FF2B5EF4-FFF2-40B4-BE49-F238E27FC236}">
              <a16:creationId xmlns:a16="http://schemas.microsoft.com/office/drawing/2014/main" id="{6AE49AF6-46D2-4099-A0E1-A7BE24D8D985}"/>
            </a:ext>
          </a:extLst>
        </xdr:cNvPr>
        <xdr:cNvSpPr txBox="1"/>
      </xdr:nvSpPr>
      <xdr:spPr>
        <a:xfrm>
          <a:off x="15240000"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338</xdr:row>
      <xdr:rowOff>0</xdr:rowOff>
    </xdr:from>
    <xdr:ext cx="184731" cy="264560"/>
    <xdr:sp macro="" textlink="">
      <xdr:nvSpPr>
        <xdr:cNvPr id="271" name="テキスト ボックス 270">
          <a:extLst>
            <a:ext uri="{FF2B5EF4-FFF2-40B4-BE49-F238E27FC236}">
              <a16:creationId xmlns:a16="http://schemas.microsoft.com/office/drawing/2014/main" id="{58F70CC1-D928-40CA-A6B6-DBDADE7BAF2C}"/>
            </a:ext>
          </a:extLst>
        </xdr:cNvPr>
        <xdr:cNvSpPr txBox="1"/>
      </xdr:nvSpPr>
      <xdr:spPr>
        <a:xfrm>
          <a:off x="15240000"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361</xdr:row>
      <xdr:rowOff>0</xdr:rowOff>
    </xdr:from>
    <xdr:ext cx="184731" cy="264560"/>
    <xdr:sp macro="" textlink="">
      <xdr:nvSpPr>
        <xdr:cNvPr id="272" name="テキスト ボックス 271">
          <a:extLst>
            <a:ext uri="{FF2B5EF4-FFF2-40B4-BE49-F238E27FC236}">
              <a16:creationId xmlns:a16="http://schemas.microsoft.com/office/drawing/2014/main" id="{B575787B-6437-4898-94FF-4907547CE7D3}"/>
            </a:ext>
          </a:extLst>
        </xdr:cNvPr>
        <xdr:cNvSpPr txBox="1"/>
      </xdr:nvSpPr>
      <xdr:spPr>
        <a:xfrm>
          <a:off x="15240000"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361</xdr:row>
      <xdr:rowOff>0</xdr:rowOff>
    </xdr:from>
    <xdr:ext cx="184731" cy="264560"/>
    <xdr:sp macro="" textlink="">
      <xdr:nvSpPr>
        <xdr:cNvPr id="273" name="テキスト ボックス 272">
          <a:extLst>
            <a:ext uri="{FF2B5EF4-FFF2-40B4-BE49-F238E27FC236}">
              <a16:creationId xmlns:a16="http://schemas.microsoft.com/office/drawing/2014/main" id="{DE2A77A0-6F8B-4C68-9B08-EAAE7BE10AD6}"/>
            </a:ext>
          </a:extLst>
        </xdr:cNvPr>
        <xdr:cNvSpPr txBox="1"/>
      </xdr:nvSpPr>
      <xdr:spPr>
        <a:xfrm>
          <a:off x="15240000"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378</xdr:row>
      <xdr:rowOff>0</xdr:rowOff>
    </xdr:from>
    <xdr:ext cx="184731" cy="264560"/>
    <xdr:sp macro="" textlink="">
      <xdr:nvSpPr>
        <xdr:cNvPr id="274" name="テキスト ボックス 273">
          <a:extLst>
            <a:ext uri="{FF2B5EF4-FFF2-40B4-BE49-F238E27FC236}">
              <a16:creationId xmlns:a16="http://schemas.microsoft.com/office/drawing/2014/main" id="{0F783E30-C685-4BB4-98AE-97D7B63F980C}"/>
            </a:ext>
          </a:extLst>
        </xdr:cNvPr>
        <xdr:cNvSpPr txBox="1"/>
      </xdr:nvSpPr>
      <xdr:spPr>
        <a:xfrm>
          <a:off x="15240000"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378</xdr:row>
      <xdr:rowOff>0</xdr:rowOff>
    </xdr:from>
    <xdr:ext cx="184731" cy="264560"/>
    <xdr:sp macro="" textlink="">
      <xdr:nvSpPr>
        <xdr:cNvPr id="275" name="テキスト ボックス 274">
          <a:extLst>
            <a:ext uri="{FF2B5EF4-FFF2-40B4-BE49-F238E27FC236}">
              <a16:creationId xmlns:a16="http://schemas.microsoft.com/office/drawing/2014/main" id="{B4F2FD39-C469-4F41-B00A-C025591BD71D}"/>
            </a:ext>
          </a:extLst>
        </xdr:cNvPr>
        <xdr:cNvSpPr txBox="1"/>
      </xdr:nvSpPr>
      <xdr:spPr>
        <a:xfrm>
          <a:off x="15240000"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350</xdr:row>
      <xdr:rowOff>0</xdr:rowOff>
    </xdr:from>
    <xdr:ext cx="184731" cy="264560"/>
    <xdr:sp macro="" textlink="">
      <xdr:nvSpPr>
        <xdr:cNvPr id="276" name="テキスト ボックス 275">
          <a:extLst>
            <a:ext uri="{FF2B5EF4-FFF2-40B4-BE49-F238E27FC236}">
              <a16:creationId xmlns:a16="http://schemas.microsoft.com/office/drawing/2014/main" id="{534161F8-B421-4C61-B46D-B2D2871A675B}"/>
            </a:ext>
          </a:extLst>
        </xdr:cNvPr>
        <xdr:cNvSpPr txBox="1"/>
      </xdr:nvSpPr>
      <xdr:spPr>
        <a:xfrm>
          <a:off x="15240000"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350</xdr:row>
      <xdr:rowOff>0</xdr:rowOff>
    </xdr:from>
    <xdr:ext cx="184731" cy="264560"/>
    <xdr:sp macro="" textlink="">
      <xdr:nvSpPr>
        <xdr:cNvPr id="277" name="テキスト ボックス 276">
          <a:extLst>
            <a:ext uri="{FF2B5EF4-FFF2-40B4-BE49-F238E27FC236}">
              <a16:creationId xmlns:a16="http://schemas.microsoft.com/office/drawing/2014/main" id="{63011670-0323-4CE9-827F-5EA0D79B29C6}"/>
            </a:ext>
          </a:extLst>
        </xdr:cNvPr>
        <xdr:cNvSpPr txBox="1"/>
      </xdr:nvSpPr>
      <xdr:spPr>
        <a:xfrm>
          <a:off x="15240000"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262</xdr:row>
      <xdr:rowOff>0</xdr:rowOff>
    </xdr:from>
    <xdr:ext cx="184731" cy="264560"/>
    <xdr:sp macro="" textlink="">
      <xdr:nvSpPr>
        <xdr:cNvPr id="278" name="テキスト ボックス 277">
          <a:extLst>
            <a:ext uri="{FF2B5EF4-FFF2-40B4-BE49-F238E27FC236}">
              <a16:creationId xmlns:a16="http://schemas.microsoft.com/office/drawing/2014/main" id="{353D4C44-58D0-4795-BB6E-63478F9BAE57}"/>
            </a:ext>
          </a:extLst>
        </xdr:cNvPr>
        <xdr:cNvSpPr txBox="1"/>
      </xdr:nvSpPr>
      <xdr:spPr>
        <a:xfrm>
          <a:off x="15240000"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262</xdr:row>
      <xdr:rowOff>0</xdr:rowOff>
    </xdr:from>
    <xdr:ext cx="184731" cy="264560"/>
    <xdr:sp macro="" textlink="">
      <xdr:nvSpPr>
        <xdr:cNvPr id="279" name="テキスト ボックス 278">
          <a:extLst>
            <a:ext uri="{FF2B5EF4-FFF2-40B4-BE49-F238E27FC236}">
              <a16:creationId xmlns:a16="http://schemas.microsoft.com/office/drawing/2014/main" id="{020AEBEE-640E-4793-B0B8-4D29352F4DE8}"/>
            </a:ext>
          </a:extLst>
        </xdr:cNvPr>
        <xdr:cNvSpPr txBox="1"/>
      </xdr:nvSpPr>
      <xdr:spPr>
        <a:xfrm>
          <a:off x="15240000"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294</xdr:row>
      <xdr:rowOff>0</xdr:rowOff>
    </xdr:from>
    <xdr:ext cx="184731" cy="264560"/>
    <xdr:sp macro="" textlink="">
      <xdr:nvSpPr>
        <xdr:cNvPr id="280" name="テキスト ボックス 279">
          <a:extLst>
            <a:ext uri="{FF2B5EF4-FFF2-40B4-BE49-F238E27FC236}">
              <a16:creationId xmlns:a16="http://schemas.microsoft.com/office/drawing/2014/main" id="{21FE8CD2-3287-494F-A184-015D35491485}"/>
            </a:ext>
          </a:extLst>
        </xdr:cNvPr>
        <xdr:cNvSpPr txBox="1"/>
      </xdr:nvSpPr>
      <xdr:spPr>
        <a:xfrm>
          <a:off x="15240000"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294</xdr:row>
      <xdr:rowOff>0</xdr:rowOff>
    </xdr:from>
    <xdr:ext cx="184731" cy="264560"/>
    <xdr:sp macro="" textlink="">
      <xdr:nvSpPr>
        <xdr:cNvPr id="281" name="テキスト ボックス 280">
          <a:extLst>
            <a:ext uri="{FF2B5EF4-FFF2-40B4-BE49-F238E27FC236}">
              <a16:creationId xmlns:a16="http://schemas.microsoft.com/office/drawing/2014/main" id="{A4B6DE02-77ED-4E5A-A57A-F31E8E692F15}"/>
            </a:ext>
          </a:extLst>
        </xdr:cNvPr>
        <xdr:cNvSpPr txBox="1"/>
      </xdr:nvSpPr>
      <xdr:spPr>
        <a:xfrm>
          <a:off x="15240000"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302</xdr:row>
      <xdr:rowOff>0</xdr:rowOff>
    </xdr:from>
    <xdr:ext cx="184731" cy="264560"/>
    <xdr:sp macro="" textlink="">
      <xdr:nvSpPr>
        <xdr:cNvPr id="282" name="テキスト ボックス 281">
          <a:extLst>
            <a:ext uri="{FF2B5EF4-FFF2-40B4-BE49-F238E27FC236}">
              <a16:creationId xmlns:a16="http://schemas.microsoft.com/office/drawing/2014/main" id="{FEFB5535-8E35-4A0E-AFAB-54987745460F}"/>
            </a:ext>
          </a:extLst>
        </xdr:cNvPr>
        <xdr:cNvSpPr txBox="1"/>
      </xdr:nvSpPr>
      <xdr:spPr>
        <a:xfrm>
          <a:off x="15240000"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302</xdr:row>
      <xdr:rowOff>0</xdr:rowOff>
    </xdr:from>
    <xdr:ext cx="184731" cy="264560"/>
    <xdr:sp macro="" textlink="">
      <xdr:nvSpPr>
        <xdr:cNvPr id="283" name="テキスト ボックス 282">
          <a:extLst>
            <a:ext uri="{FF2B5EF4-FFF2-40B4-BE49-F238E27FC236}">
              <a16:creationId xmlns:a16="http://schemas.microsoft.com/office/drawing/2014/main" id="{3D9F1DA3-756B-4039-9B96-94B2BAEC0B8A}"/>
            </a:ext>
          </a:extLst>
        </xdr:cNvPr>
        <xdr:cNvSpPr txBox="1"/>
      </xdr:nvSpPr>
      <xdr:spPr>
        <a:xfrm>
          <a:off x="15240000"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298</xdr:row>
      <xdr:rowOff>0</xdr:rowOff>
    </xdr:from>
    <xdr:ext cx="184731" cy="264560"/>
    <xdr:sp macro="" textlink="">
      <xdr:nvSpPr>
        <xdr:cNvPr id="284" name="テキスト ボックス 283">
          <a:extLst>
            <a:ext uri="{FF2B5EF4-FFF2-40B4-BE49-F238E27FC236}">
              <a16:creationId xmlns:a16="http://schemas.microsoft.com/office/drawing/2014/main" id="{F5DC2AB5-2C1B-4FF0-BCAA-8EFAA4511BC2}"/>
            </a:ext>
          </a:extLst>
        </xdr:cNvPr>
        <xdr:cNvSpPr txBox="1"/>
      </xdr:nvSpPr>
      <xdr:spPr>
        <a:xfrm>
          <a:off x="15240000"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298</xdr:row>
      <xdr:rowOff>0</xdr:rowOff>
    </xdr:from>
    <xdr:ext cx="184731" cy="264560"/>
    <xdr:sp macro="" textlink="">
      <xdr:nvSpPr>
        <xdr:cNvPr id="285" name="テキスト ボックス 284">
          <a:extLst>
            <a:ext uri="{FF2B5EF4-FFF2-40B4-BE49-F238E27FC236}">
              <a16:creationId xmlns:a16="http://schemas.microsoft.com/office/drawing/2014/main" id="{AD96EE47-D35F-4E47-999B-F2AAAE6AE719}"/>
            </a:ext>
          </a:extLst>
        </xdr:cNvPr>
        <xdr:cNvSpPr txBox="1"/>
      </xdr:nvSpPr>
      <xdr:spPr>
        <a:xfrm>
          <a:off x="15240000"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279</xdr:row>
      <xdr:rowOff>0</xdr:rowOff>
    </xdr:from>
    <xdr:ext cx="184731" cy="264560"/>
    <xdr:sp macro="" textlink="">
      <xdr:nvSpPr>
        <xdr:cNvPr id="286" name="テキスト ボックス 285">
          <a:extLst>
            <a:ext uri="{FF2B5EF4-FFF2-40B4-BE49-F238E27FC236}">
              <a16:creationId xmlns:a16="http://schemas.microsoft.com/office/drawing/2014/main" id="{96E8ADDB-15A6-4C5D-A00E-96FBDE2D0CAD}"/>
            </a:ext>
          </a:extLst>
        </xdr:cNvPr>
        <xdr:cNvSpPr txBox="1"/>
      </xdr:nvSpPr>
      <xdr:spPr>
        <a:xfrm>
          <a:off x="152400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279</xdr:row>
      <xdr:rowOff>0</xdr:rowOff>
    </xdr:from>
    <xdr:ext cx="184731" cy="264560"/>
    <xdr:sp macro="" textlink="">
      <xdr:nvSpPr>
        <xdr:cNvPr id="287" name="テキスト ボックス 286">
          <a:extLst>
            <a:ext uri="{FF2B5EF4-FFF2-40B4-BE49-F238E27FC236}">
              <a16:creationId xmlns:a16="http://schemas.microsoft.com/office/drawing/2014/main" id="{AA3F7308-81E4-4FB7-A34C-760390D7C473}"/>
            </a:ext>
          </a:extLst>
        </xdr:cNvPr>
        <xdr:cNvSpPr txBox="1"/>
      </xdr:nvSpPr>
      <xdr:spPr>
        <a:xfrm>
          <a:off x="152400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299</xdr:row>
      <xdr:rowOff>0</xdr:rowOff>
    </xdr:from>
    <xdr:ext cx="184731" cy="264560"/>
    <xdr:sp macro="" textlink="">
      <xdr:nvSpPr>
        <xdr:cNvPr id="288" name="テキスト ボックス 287">
          <a:extLst>
            <a:ext uri="{FF2B5EF4-FFF2-40B4-BE49-F238E27FC236}">
              <a16:creationId xmlns:a16="http://schemas.microsoft.com/office/drawing/2014/main" id="{CD2B1599-652C-4BEB-A775-ABAC95AB77C5}"/>
            </a:ext>
          </a:extLst>
        </xdr:cNvPr>
        <xdr:cNvSpPr txBox="1"/>
      </xdr:nvSpPr>
      <xdr:spPr>
        <a:xfrm>
          <a:off x="152400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299</xdr:row>
      <xdr:rowOff>0</xdr:rowOff>
    </xdr:from>
    <xdr:ext cx="184731" cy="264560"/>
    <xdr:sp macro="" textlink="">
      <xdr:nvSpPr>
        <xdr:cNvPr id="289" name="テキスト ボックス 288">
          <a:extLst>
            <a:ext uri="{FF2B5EF4-FFF2-40B4-BE49-F238E27FC236}">
              <a16:creationId xmlns:a16="http://schemas.microsoft.com/office/drawing/2014/main" id="{CC90E02E-BF63-4AC8-8FF0-B8FB5FE82C8C}"/>
            </a:ext>
          </a:extLst>
        </xdr:cNvPr>
        <xdr:cNvSpPr txBox="1"/>
      </xdr:nvSpPr>
      <xdr:spPr>
        <a:xfrm>
          <a:off x="152400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795132D0-BD69-45E1-B050-42A75221C871}"/>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6A0AFA0F-8AE3-4DCE-BD75-F13CB29CA917}"/>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F1782BA2-4BE1-4F61-B73C-5C470F753E7A}"/>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16E815CB-28D5-43B3-B066-F7E4A440203E}"/>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24B46A56-E8D3-4F43-A425-121249341C55}"/>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CB9F6EAC-74D6-47CB-AE77-714F3239E6CF}"/>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39FCCC23-BFA8-4144-A804-0F7D0BB9BAC5}"/>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776B6006-CE90-435C-A553-F64EF28FF59F}"/>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95B9C56E-B7EB-452F-88A8-12FBA1CC5FA5}"/>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945C1B55-5E82-41B5-9887-12C24F35E582}"/>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0A318AA6-C4F3-4AD9-B4FD-9B5F2F03A665}"/>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75FA32C3-C9E1-404E-8184-8010CC2B3B85}"/>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B8B46C64-A2B6-4BD0-B969-7ED3556B6C00}"/>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4242C737-704D-4CBF-A2CD-1F5B32EBACB6}"/>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CCD11307-2256-4F1D-8FB0-CEF1E106ACBA}"/>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32A68C1F-6553-4194-9C71-D641852BFD32}"/>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C5F90A16-A61B-4959-9441-F0B56D408D36}"/>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A56D41B1-3988-4F2F-8DA3-3BFF63DEC3FC}"/>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F5F38BD1-7B14-4F39-896C-78777DEE0C14}"/>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C27377B9-CD0B-4377-8D6A-CD7BC21EAD9C}"/>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6D2122EE-1946-4E90-8FCA-E9C91ED64B83}"/>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5E03982C-9266-4D94-B544-12993CDA53F4}"/>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8C7A3F19-E9EE-42C7-8455-0B59EAA07D8E}"/>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1AD4E420-C910-41BA-8D7F-71590BC597C5}"/>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55314C8A-BD8C-4FB5-940A-9C0B8B05FEF7}"/>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5AEA2340-B1A9-4722-BC13-A2077EF919EB}"/>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EE1CB6B0-8929-4DDB-AC7B-EC4D5F5F7272}"/>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00B4968E-30EA-4979-96E5-3A0A3B5A7FEE}"/>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B1BBBDBA-73DA-49B6-A5FE-19429B36942E}"/>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6DD94C3C-6D4C-4925-91CD-67BBF1551F62}"/>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595AC1E7-56D6-455A-A163-74C56A77078E}"/>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70B86A8B-0C78-47CD-AF5B-209CB9453B51}"/>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CA44EC7D-5E20-4E9E-BD7A-6C4D18EFC3D8}"/>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E4B67F42-1951-461F-AA38-3B8CB55B0C38}"/>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7A80E2CB-306F-4382-B55F-F8A1DA233E8E}"/>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F6517B9F-4E5F-4AE0-942C-017C974FE6B6}"/>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D6DDDE58-EF3A-4C7D-8852-47CBDE198237}"/>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92B92E9C-1D03-4D8E-AD5D-FF68B0AAB01D}"/>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E470DE0C-D27A-4F2B-8C61-8401BE3D5DED}"/>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B76EA8B9-DBF6-4201-BBCA-28532AFE5E71}"/>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22A3B846-191D-4E8E-841F-DDA60FB969A3}"/>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15BFE204-2DF1-4FB9-80C5-8F9B93F53AF2}"/>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CE44AD2A-6B68-4B22-AC53-C440C3F94525}"/>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F462F82A-707D-4B2C-A6BA-9DA05EC1E14E}"/>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A0953664-D032-47F6-B709-72C7C14E6EF5}"/>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D85AD610-2375-44F4-9378-4E21F966C25A}"/>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2CD064DA-40A5-4256-94B7-FBEDC7370D57}"/>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88EF8C2E-7BA8-4958-B51F-9067EC0A8A4C}"/>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F2ED9602-84F9-44AD-BD15-2534252E1C89}"/>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537AC7E5-6773-4A48-8207-096638D70130}"/>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8A30E739-81B1-4E24-983E-963D5B6D2E49}"/>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918CCDC7-ADD5-4F9F-9BC3-0DC39ECB18BC}"/>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02E48018-93FD-4EFC-9557-3EFA17360EE5}"/>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E98A10C5-FE8B-4167-AE08-7D9E54A2B4CC}"/>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6F680B36-21BF-4E41-9139-88DE88153AF3}"/>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F863CB9D-A1DF-455F-AB6D-1B8E44807402}"/>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93D9CCCA-4B0A-459E-BDB9-4F292F72BD77}"/>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94D77974-9069-431C-9319-C09DBBBD094D}"/>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AE92ABFA-431B-4EA7-A734-167C3A44CDF2}"/>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7FCB38FB-E0B2-499B-A662-578D813D5627}"/>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AB0E1F3E-8CF0-4C59-8F6A-577C259936BC}"/>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08CBE1AD-9790-4345-B571-A4EBEB51373E}"/>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848CD228-38B2-489D-A66C-7B354C6DBAA3}"/>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C246213B-DF18-4F5F-A5A8-5D9189D64FB3}"/>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539CB3B1-1FFA-4587-A980-96EB3F7D38AF}"/>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3BAA8672-CBBD-4E73-9137-8E75B49B8525}"/>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179A841D-AA60-422A-B462-977F17416455}"/>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E575E873-8806-44EB-A06B-94AC253CFCCB}"/>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DDF813B5-53C1-48F7-9777-BBE7E28CD1EC}"/>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D0E78F79-A0E1-4538-BDAF-14F0183AFF6D}"/>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F77DE513-6D7D-40B2-A9FE-A8F671D36DEF}"/>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2408B8DB-7302-450D-855C-A56E42133F3F}"/>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4A926C02-CCAB-461D-89B1-388251260F2A}"/>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8A48C5AD-F65D-4CB9-8675-1D9BD2B49D92}"/>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DDDD7CD7-3D30-49E1-8629-838F8BD2754E}"/>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FEDA496E-F5AB-4963-9641-75584228B41F}"/>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CA18FA92-A297-4E8D-8E56-62F676AD3BDA}"/>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DCE17B1A-BA8D-4018-B0F3-0A1B1473B9A2}"/>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95FF86B3-5146-44BF-8DFD-5FE05FE7779B}"/>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2A9ACEA6-A98C-45AE-8256-1FACFFB30E03}"/>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532D3CD5-19D2-4B4B-B0E8-E7CAE627FC99}"/>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B01AC4D4-7D32-46CA-B464-3A7A7C2D7EEC}"/>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17437665-2045-4FED-B0E8-E88D3113D35F}"/>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DE4A3B12-8C02-49A2-90EE-3C1D7B245909}"/>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5160A227-C78A-4C2D-8B0F-76EA14B6E0DE}"/>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09138B25-385A-48D2-B7D6-6E02CEC763BA}"/>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9AC2D853-C09C-4A43-A604-431FF0D5F4AD}"/>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310FDC52-32F2-44AC-B965-3066C8EDE0A4}"/>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66D77002-EB50-418A-9CF5-634948CFB19C}"/>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9D66F710-8061-4E89-806F-DA87A18C6920}"/>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022B0B06-5F1D-4421-9055-347E7709087E}"/>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AC5ABEE2-1DAF-4C32-883D-3E0CA32FE04E}"/>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79157402-6A2A-4063-B620-2C8FFF45A915}"/>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94B9667B-9B06-419E-913D-2FF74F874F89}"/>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0D4AED97-EC8F-49BA-814D-ED89C5AC5EC1}"/>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BF658C4F-69DC-4BF3-91DC-30223FB9347C}"/>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6647A993-3FA7-4DCE-AEB5-90DA8C26B9DE}"/>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74904CD4-C377-46BD-BC28-B40CAC6CC71A}"/>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5BE3C8AF-58B8-4E27-98CA-904EC8263020}"/>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AF5446E7-9FE5-4C01-9826-0214E6548716}"/>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913FE83A-F9F9-4E22-8CBE-A0415BBA211F}"/>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463AD2C8-2C06-4C8F-BE4D-C4CB2841C7DD}"/>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01D655CD-9F43-488E-8019-1E6C79268542}"/>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BE955BD2-91E6-4EC5-9FA7-E8584BFDA899}"/>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C2E98B44-8BAB-453A-A957-1C5D76A73206}"/>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C5C93D82-4AA2-4930-A021-DF50DB517CAC}"/>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D395979B-0B74-40F2-A015-4080ED50A8A1}"/>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C35E923D-C5F0-4C9F-8514-2EF55D01C5C6}"/>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494CFA40-A8B9-4AF6-8CCA-142B315283FC}"/>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BECE960A-F47A-499F-9B32-350EA56E26CC}"/>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494B3905-BC4D-40AD-B04F-BEAF999F6C2A}"/>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B04D076E-076D-44E4-BC34-FF80EDBF918B}"/>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C2E2CF4C-0144-47CC-8FAB-067C58020546}"/>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15145B89-C8A8-4C93-A75C-24BC06BD448C}"/>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A99A5B53-3929-4946-8F67-CB3486DAA4FC}"/>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315465E6-CF2F-499F-BEAE-E53430C8E5D1}"/>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70140D61-458D-4E4A-87C1-FFC79115982E}"/>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F6C89E5C-4A35-47CE-ABAC-041AC7886C67}"/>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F75B9388-12AB-4D8D-87D8-E63655B47C57}"/>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403AB263-2738-4951-B570-11476836F2C1}"/>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0D45F114-C915-4E24-B95E-0E7A6D9EC754}"/>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68500328-CCBA-4778-8E9F-EEA29C4C3E01}"/>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837D58E3-2592-44C1-A8EA-82F133F2D070}"/>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2E7AB6F8-9469-4070-98DE-19A6823DDFAC}"/>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D6870ECC-784E-49F7-8F52-401A93DCC1FF}"/>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2AFD39A8-E739-4D12-B345-9F9871A68BB0}"/>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4D4FDB69-1E19-4730-825C-C0E573C53B6A}"/>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F75F1263-10E0-4B58-A3C0-AB14C53971E3}"/>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A2440FFF-CF9B-4D35-8D5C-1617F9D12009}"/>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64C97A72-7EEF-4142-A7DB-EBEB6C453455}"/>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9EDB289B-C234-49F8-B599-28F37419CD84}"/>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C975D470-D95D-4DFB-AE4F-50EAD97456BE}"/>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685DF58A-1852-4D3E-B5FC-6710F4FC5A14}"/>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8E44D9B3-5DDC-481D-85EA-24B85DA1C72A}"/>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9497E229-3F7F-4B0F-9C98-EB76BCDD403E}"/>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E2A47CAD-1D68-4419-9342-E0078386CF66}"/>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D2355652-DFB4-4784-AF81-85BCFDAEB04D}"/>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CC4926DC-444D-45EA-AFE2-F79A42E5A0C0}"/>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80CA204D-207F-4F0E-860E-3594777FF2DB}"/>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E0FCD43B-2B6D-4F28-8E1B-B235D2D238C8}"/>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08775C4D-AF53-4C3F-915D-723B903A326D}"/>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7829D017-F35F-4859-B120-297F3546E7B9}"/>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9B704C7F-5DB5-4E9E-B8BE-66060B2E78F2}"/>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6C22BD47-3A07-4648-BF5C-A47D0D003411}"/>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CBE5540F-8707-4584-90EB-DA1A0AF4C098}"/>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685A1704-C74C-44EF-A4B8-BFC169D1E1DB}"/>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30ADE956-53AE-46FD-8073-23093DBDC0E2}"/>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EAB0DE86-461E-4B69-9CBF-DF96D185CE37}"/>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0EA0EEBC-7043-4319-A7D8-FF5960CD8C24}"/>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53C16D5D-D65A-4914-AB58-EEE66CB7431C}"/>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50FBA156-C213-4341-AA60-7DCA4BBAAC3D}"/>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FB8D5450-31C9-4F8E-871D-63C7DD682F5B}"/>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3E40CDA0-197F-45C2-8589-43124186748F}"/>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F21F4B57-BFF1-4136-8094-1F3D9D59BCA8}"/>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B2E29CCF-EBDE-44A0-9A33-A27D91F72F8B}"/>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D1468F4A-EF49-4E3C-A010-263A5D47CDBA}"/>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A9231D8E-D008-4AED-8F3A-40E86D643107}"/>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03DA7F22-11FA-47F8-BD8D-F5C7F668AC0A}"/>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CB86B878-E1D6-4AEA-AD2A-CB8614EB2743}"/>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787845BC-7127-4FA8-B91B-6D6682E137DD}"/>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CAD4955C-DA4C-41CC-AD1F-ECB9A340F5C8}"/>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AF635F1A-5D6E-4A2D-B685-9A80CDE2E827}"/>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9FE10C92-2AF2-4F12-ADE1-90E85DB84A3F}"/>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BF3B6B10-5EB4-4F4D-81EE-C74412C0CA9A}"/>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B5B87624-F31E-471D-AF76-4CF7D8B50D0D}"/>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74959EBA-B4C0-4734-9BB2-34C9FB30CDC0}"/>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6AA5A10C-10A5-4110-9F09-AE5ED178558A}"/>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974A4CD8-E848-4E22-95D7-9F0AAD114BC2}"/>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A6628CB2-62D3-4DD2-A51B-996B4E89B3BE}"/>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C661990C-3226-4920-999C-941D3103AAAE}"/>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7DD64153-9236-41E9-971E-70904473BC94}"/>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D0A8648A-03BD-4F30-A5A3-D8AD1442B09A}"/>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7FC5D71D-0881-448C-8076-4505E630E102}"/>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A44EDAF1-F068-4179-A702-ACAFD8259FA3}"/>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EF8D3236-0920-400F-B62A-559FBFD80DB5}"/>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C23F460C-1F9D-4A0B-B068-D94BA6651F14}"/>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122A7057-0368-4639-A0FA-836B1DCA75DC}"/>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5A69FA2F-13B3-4C80-97B3-0CF097BE0272}"/>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EA366138-B744-40EB-A734-510E8533E09F}"/>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2D34A3DC-D08B-4D2C-BDDF-7E0F0520D257}"/>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074495C9-8C30-4C43-B235-92717078F334}"/>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24D495F2-26E7-4D33-8C7D-BF350D84A214}"/>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5F2D4648-97D9-4A69-B8DC-A5061AF2E095}"/>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DCCD0DF0-E8D7-448B-B7BC-2F2E913BBB86}"/>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2A4E7E13-8FDF-4674-90D8-1D36FAE97891}"/>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ECCDF3EB-7440-4515-A5A4-DCB8752D2764}"/>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F3316EBC-CF99-411D-8D26-CEB923C53839}"/>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B16BFB67-2399-4711-BE60-E431024752AE}"/>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2FA7AECD-AA4B-4D0E-B5BD-FAD8BBE887FB}"/>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9BAA3BF5-B731-45E8-8EBD-5B1BC88BA372}"/>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91F2A8E4-8476-4508-99D2-75EDD2A05A24}"/>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0EC25109-BC60-4428-A3B9-72A66D8BB6E6}"/>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BB5EAAB3-AB92-4688-B528-FBC2A02BB11D}"/>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96D31C89-9062-4D5A-B22B-FF882D41FFAE}"/>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AC8B85DB-6DB3-4CB3-85CA-C6E4CD9BEC2A}"/>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A1A397AF-BD5B-4ABE-9279-79B764050640}"/>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90DC9F75-B33A-4A67-B060-F30940733B8A}"/>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DC3FA5AA-663C-47E0-A250-BC24CC44467D}"/>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3D0E6F5B-CCAD-435C-9F53-EC44C88042FD}"/>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BF6DCA9D-23E2-4CDF-9280-A98F4AED2E06}"/>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53014456-793A-4D26-9546-967DAFB03F5C}"/>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ABEF9160-E5F0-4ADA-A455-FCE7AEA145B5}"/>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D565DC0D-62EE-4D46-86C5-7F0AFE9DAFB3}"/>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C4A808D8-7B75-47FB-9EE0-E86FB821DD36}"/>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0F118749-B9B6-4365-99E5-852CC85574A4}"/>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29D4D4C4-28C8-4A9C-A6C5-B1FAFAD4E66B}"/>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0D9C5765-987A-49E9-B334-BFC10CA61BE9}"/>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C9223322-6D37-4CD6-9316-F43CC94CDAC6}"/>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40CCDEBD-56FB-4194-8228-97D5A4DA36FF}"/>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8C6AAB65-ACBB-4706-BD47-324711510C91}"/>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5693CE61-9953-4C36-A39A-2105D81928BD}"/>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641FFE21-1FE2-49A2-BBE0-CAA51753A913}"/>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23368F0A-013C-4236-A5B9-5F377634B89F}"/>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F6C31629-0C2D-430D-8CB1-D9CC952F3601}"/>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19CA8E93-78F2-453A-B3B4-66129CEB8371}"/>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347C1C06-B2EE-413C-B31D-77141624D6B7}"/>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3D1EDE1D-21A1-4F51-BB5A-FD545A4EFCD4}"/>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FAA1216B-9A37-4B13-8C58-892019BE5064}"/>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DE3DAF39-D95B-430A-9DAB-178E8DF9D99F}"/>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15FFAC57-A294-4EE2-9FFD-B6B95E7FC3EB}"/>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AAE077F4-49DD-438A-995B-B704FFACDB06}"/>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BEBE7353-F878-4F89-A61E-D62A089848E0}"/>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9AE6DE56-EDF2-43A7-AFF5-AFBF07ED69EB}"/>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8DABF8B7-DB9D-45E2-979B-891744F3C55D}"/>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AB4EA1AE-636B-497D-94DE-7B5A709F0C06}"/>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7AF217CE-FABC-4119-9D18-4BC52E790F29}"/>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2497730A-B2B7-4859-A4B0-CDD8C236ED24}"/>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4DE06849-DB35-4E9D-878D-2E935A689145}"/>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5A9DFF24-1867-43EE-B751-002B0FEC5076}"/>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C0DD2B7A-AA84-4792-AFD4-EFD663EB969C}"/>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57D0A682-F8C2-4414-B251-68F242EA6525}"/>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E8A9CAA5-76DA-4753-9549-3D68A2CE89E2}"/>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7DEF607F-324E-4B4C-A8E5-BF455A4AF202}"/>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3003EF61-B143-4B3C-BB5D-1D731605741C}"/>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CDB2E6D6-1AA0-481F-8CB0-61455B914F55}"/>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D010EC71-DEDE-47DF-8557-772B29BD0944}"/>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D67BBAB5-EF79-47CF-B511-3E87E7E25966}"/>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8A8A72CC-0F58-4714-8C99-2DC049B120ED}"/>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BD0AEBC0-5BA6-4A9D-B4BC-6D2F48E0A576}"/>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53E3C880-947B-41B4-B705-3032162E589A}"/>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1E604BA1-CEAC-42E2-B31B-CA38105F722C}"/>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923B9306-75A2-41FA-8A8A-EBE989B8ED9F}"/>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4A5BABD0-B3AA-44C5-90DE-B9F2485730C9}"/>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EB917CDB-AF86-4262-BF95-2C5CD582FCDB}"/>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6F33F82D-3DB8-411A-8FDB-43D218485884}"/>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DCAF3750-C3BD-4538-8318-70B958A3F1D4}"/>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D0130C07-F2E3-45FA-884D-034C6AF7B0DF}"/>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EB5FDDCD-6E3F-403B-89A5-116E8A83473F}"/>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EF9F5ECF-527D-4D2C-8F39-932477DC1CEC}"/>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55B60392-2BCB-460A-B8BB-E56776967A66}"/>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3EF8BF09-DDD9-4598-B8E8-CF48C1788DBE}"/>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52FA5699-1ACE-4BC3-A5C2-5CB61CF785AF}"/>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14F6F1F0-AF15-4EBF-AC61-48168D6D78FB}"/>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84992F95-890E-484F-BF68-3DA6B9A387F5}"/>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40443BEB-5546-4929-87D1-9C8B52508443}"/>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AD37862D-C5D8-4F5C-8A4D-87EFADCBD4CA}"/>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E6E80BBE-7AFC-4FC6-ACF5-4DF37AA11EA6}"/>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A7E7402F-39CF-4165-8C88-E66559EDE1D9}"/>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3B0DA6D5-81F9-4C1C-B748-27B83D25679B}"/>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51E405F3-7460-4EDD-8051-FFE16925AFC0}"/>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0CA4DDAF-5B4C-48F1-AD28-4E6BFEDD10B2}"/>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ECF8B5BB-F2F3-4146-9433-3D3F22BD03EA}"/>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EED7AB70-52A7-41BB-B47A-3154F5A936DF}"/>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5C3E24A1-8AD4-4A7C-BEC8-B084973EF7C6}"/>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4BF09EFC-B7D1-40EE-A8E6-E23FB5FE4A78}"/>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BCCAB49B-EA46-4F15-866D-420CE4AF5B8C}"/>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6E49683F-2AC5-4B6E-BBD7-279BC8F62AD5}"/>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EE07EC5D-F5AB-412C-A4FE-B27AEA85A0DD}"/>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63D558D4-6A7B-46A2-B7A2-20003685E98B}"/>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FB803754-F05A-4B66-9FCD-7704D62AA4E2}"/>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F6159255-FEBE-4114-9B6E-2313D6D260A7}"/>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E41F17C8-1E2D-4B5C-9CDB-4DC22F641D8E}"/>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68332EA9-FE80-4630-994A-B7B42A9EB1FF}"/>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0F1F55D9-1704-4DD7-9145-9A29E931DCA6}"/>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751DB1BE-A067-455A-9E90-36B5BAA24FF3}"/>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5A1732EB-8471-4934-AC62-BFAB8C3DC371}"/>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6BE40620-CF81-4265-B8AC-A67778729A2A}"/>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A750A6BB-A07C-457B-867F-119725211EB5}"/>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D53F9E5F-3E0F-496A-A65A-A6C0DEB8F723}"/>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3FB81F99-A34A-4C06-BE2D-1E724DC67548}"/>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67B801BF-0165-4E93-B4CD-448E96506D7B}"/>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F7303F6B-F3BF-476F-AB57-E7FB813EE57F}"/>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ECC328FD-06C7-4F50-8391-5C240BC5AF69}"/>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F494EE90-6567-4365-B153-855367536EDB}"/>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D4810BC0-FFFE-42DF-95E0-F09EA9476F5C}"/>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B2BBCC73-E5A1-4795-A52D-AE88F6E30104}"/>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1785E610-A916-40DD-8E1D-B8ADFD6B0120}"/>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D5ADD47B-2D8B-43E4-A4E4-58224B5CC48E}"/>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3CE49D27-5712-42FA-892E-F22ED338E3AF}"/>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979FFFCC-D03D-4AD7-B171-419ACE3F1CA7}"/>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82DCFB4F-F9EF-49E9-A7BC-DB0BB12CF65D}"/>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EBA4C099-7CF7-47A3-A9EE-076AFB45C635}"/>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318D750F-1FB8-4518-AAA3-0598FA9EECA2}"/>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5B3D02EF-FD74-4FDC-A817-53A9F5F40704}"/>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0B413065-43DE-4546-B20F-D442B251F8C0}"/>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F957EEB3-6A64-447D-940D-F523B7ADD358}"/>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E6474F2C-CE3F-4E30-A38F-5818683C7D7F}"/>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6774CC37-A8DE-4225-87D8-4C860C7C2353}"/>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D95E339A-7059-435E-B6BD-11D549FC4F35}"/>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DD1A8ACF-D4B9-447E-928A-393064ACE571}"/>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B72A1FEC-4012-411D-A664-0F4699E6D54F}"/>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D627FC42-D2FC-488B-BC48-E751F85B9D64}"/>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4B3F7368-FDF4-415C-A24B-AD0E16405193}"/>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AF620873-12BF-4F06-B83E-9782704F2FA8}"/>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9F0899D8-E14E-478E-9B38-620140042A62}"/>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D2C2428D-4114-4788-A67E-A1F7A20F4694}"/>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470AAE09-51DD-46E2-8550-FA7A398D17FF}"/>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EE5737D7-41F5-483C-96D7-4670E8914015}"/>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471A4034-F2AE-46A3-AEE9-52938859BDA3}"/>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0D838676-A9E1-4A75-8C07-53A28DCFF8EC}"/>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D12854C5-6662-4B36-B95A-72F6D35A69C7}"/>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1EEB276A-84F0-4411-8C8F-A372957A1939}"/>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839BF186-B13B-463D-9F5D-818A082ECD5B}"/>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D8033E71-5959-44C0-830B-5D69F2883827}"/>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87A1376C-20EC-442F-BF58-D2BFC0B90583}"/>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A47D73F3-3012-4D33-8F73-B1A6EE5F208D}"/>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F9AC1A43-0DAC-419B-BC47-0A0417258AC9}"/>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C83AF6FF-16FD-4316-B342-03DC40F2E64E}"/>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A28E5977-511C-4B6D-AF63-EA844375AE00}"/>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291DFB01-A7BC-4256-A2AA-0DC71C4F220B}"/>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1BC55B56-6961-4BE0-A577-041158924692}"/>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F96F3BD4-FD7D-4C49-9C10-A6CFE18C9F91}"/>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213C2345-7B68-4527-AE26-D21AD208DEBD}"/>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1CB66A2E-400B-452A-97F0-3BFB818B6BA5}"/>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FCC784DC-628A-41A8-9239-D827670D0E3F}"/>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BA066399-B230-42E5-BDC0-C582E9F7A4E9}"/>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D341101D-FCDA-44F5-A4C8-5FDE5039192D}"/>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637A0CBF-B89B-4C1F-9B3A-959D1815AC90}"/>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8AA0260E-9A95-4BA3-9B15-30B2AEFD0F79}"/>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54480F5D-A46A-41F1-83DB-B5F232B1B6D6}"/>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A2123162-DD49-4167-A7F6-7F75C1D3D8C7}"/>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291A33EF-9CE4-45EC-B68A-9094607EC078}"/>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223B397C-D807-4FA5-90B9-CCB13B6E2C75}"/>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325AB752-B29D-4D48-9327-BB2D33393371}"/>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079A0CE9-A3BB-4939-9318-0B3003731705}"/>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439B8D98-7417-44A8-9B7A-E6DEBEA98900}"/>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17E112CC-37D2-49CE-A4E9-0C02E764E05F}"/>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C274C3ED-84EB-4CE7-9737-789B99A55234}"/>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ED201612-3D64-468F-B814-18E4CD0BFB7F}"/>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9C717AC6-6425-41FF-8458-AF8A64FE41EE}"/>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95132D89-105C-47A5-ADE8-AFBE3D1E1838}"/>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185C0F4C-D366-436B-8D41-91ABF74E85FA}"/>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6F5A1D98-6EA3-489A-9C52-2B078CED0C68}"/>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08570EA3-A320-4F5E-B592-F7060FED0B84}"/>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88303CA9-441F-42B4-8507-C4BA79AE5BE8}"/>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F850E8B5-35C7-4FCB-AF8B-5821F6CC3031}"/>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667BFFE4-06BB-4E00-BC1D-87BED8E685AD}"/>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65B0D8BD-FF07-4F82-9D96-ACE945092463}"/>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C8296553-5574-42E7-AA2F-6B899773B503}"/>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ADD700EA-D991-49B4-ABB5-FA041F92A64F}"/>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8EEEF309-6599-4E7D-90E6-5E0931CFBA5C}"/>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1FDD07F3-8F24-4141-A054-D3895E426597}"/>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77B7919E-658A-4A6D-B712-16A936B1B86A}"/>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6A414177-B29F-4B0D-B143-B3A2DD9A1272}"/>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11236258-1427-4EC7-992D-C78CB60CF6FB}"/>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FCB71F1E-94F8-495B-BA20-F0B647DB6404}"/>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5A8AB324-088F-4CF3-81AE-79DBD590DD9D}"/>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E521F598-C772-42C4-828C-FAFD58652158}"/>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99E5C232-F1FF-4746-95EE-C7EC6DE313FD}"/>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7C4BB06A-93CF-48AF-B7C2-82A2B80E2416}"/>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2073F2B1-860E-4FC3-8286-224AD3D3DF81}"/>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3BE99123-A1EB-4249-B2A8-05F1018D62B7}"/>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FCED474B-0ECC-4C56-A751-B097F07AC2EE}"/>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BD673374-6347-4D14-912E-D03A247B85ED}"/>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09AB28C9-9173-4D0B-9FA0-DE913CE06496}"/>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F9A4122B-098E-4BA3-851F-030571725635}"/>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41C30E6C-02DA-4BBA-91EC-8337D4B16206}"/>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63725321-7E2B-4F67-97B1-22E8275AAD65}"/>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67764B24-D1E0-48F2-B603-8C0487BD098A}"/>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BE03AADA-E48A-49DC-8F6B-B197AB063566}"/>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908DEFFC-7558-44D1-8313-0ACBDAB5931D}"/>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1E243F58-D5D7-4BF7-93E4-DF22842DD82B}"/>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64604A22-CDAA-404D-95A9-BB05C5E3AF43}"/>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8C3C0AD4-F395-4257-B894-FC470F2CF76A}"/>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5952E3A7-C300-4794-BA37-1FFD280A9D84}"/>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3F100E88-EC56-4C24-9A5D-FB4B565CB683}"/>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FF98BCEA-8AA8-4569-A6BE-1A7CFFB1854A}"/>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25642D8D-16BD-40D0-8226-CC268A53825C}"/>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AEC8D81D-493F-4340-A041-AA5EFDBFBC22}"/>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F469E2F0-9593-407B-965A-AC4209E47057}"/>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D5B16FDA-596B-4D69-AC7D-23DF99D171A1}"/>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94ADCDA6-D140-414A-B51E-F339FFED16BC}"/>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0CE7508D-BFBA-4673-96E5-556EDFA749DD}"/>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660E1CF9-D06C-4F56-A50A-EB4BB4A5E9B5}"/>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6" name="テキスト ボックス 385">
          <a:extLst>
            <a:ext uri="{FF2B5EF4-FFF2-40B4-BE49-F238E27FC236}">
              <a16:creationId xmlns:a16="http://schemas.microsoft.com/office/drawing/2014/main" id="{4253AEA7-4489-438F-B3DB-A4996820DBD7}"/>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7" name="テキスト ボックス 386">
          <a:extLst>
            <a:ext uri="{FF2B5EF4-FFF2-40B4-BE49-F238E27FC236}">
              <a16:creationId xmlns:a16="http://schemas.microsoft.com/office/drawing/2014/main" id="{E8D35AF3-4E30-4113-A107-730B7D556238}"/>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8" name="テキスト ボックス 387">
          <a:extLst>
            <a:ext uri="{FF2B5EF4-FFF2-40B4-BE49-F238E27FC236}">
              <a16:creationId xmlns:a16="http://schemas.microsoft.com/office/drawing/2014/main" id="{E9BE0F9E-1308-4DD6-A2FD-019B5C4CD446}"/>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9" name="テキスト ボックス 388">
          <a:extLst>
            <a:ext uri="{FF2B5EF4-FFF2-40B4-BE49-F238E27FC236}">
              <a16:creationId xmlns:a16="http://schemas.microsoft.com/office/drawing/2014/main" id="{C6A17E70-CC17-4BFF-8276-1EE0BDCE2A80}"/>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0" name="テキスト ボックス 389">
          <a:extLst>
            <a:ext uri="{FF2B5EF4-FFF2-40B4-BE49-F238E27FC236}">
              <a16:creationId xmlns:a16="http://schemas.microsoft.com/office/drawing/2014/main" id="{410D31B2-5C32-4225-AB3C-466CF2AEB939}"/>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1" name="テキスト ボックス 390">
          <a:extLst>
            <a:ext uri="{FF2B5EF4-FFF2-40B4-BE49-F238E27FC236}">
              <a16:creationId xmlns:a16="http://schemas.microsoft.com/office/drawing/2014/main" id="{639133D4-0C45-4D5C-9768-89A1D45940A4}"/>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2" name="テキスト ボックス 391">
          <a:extLst>
            <a:ext uri="{FF2B5EF4-FFF2-40B4-BE49-F238E27FC236}">
              <a16:creationId xmlns:a16="http://schemas.microsoft.com/office/drawing/2014/main" id="{2FAD3C73-3DEF-400A-A7CF-6F11BF1C0A66}"/>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3" name="テキスト ボックス 392">
          <a:extLst>
            <a:ext uri="{FF2B5EF4-FFF2-40B4-BE49-F238E27FC236}">
              <a16:creationId xmlns:a16="http://schemas.microsoft.com/office/drawing/2014/main" id="{6C0E2094-190A-4835-9CF3-28CAD81E41F5}"/>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4" name="テキスト ボックス 393">
          <a:extLst>
            <a:ext uri="{FF2B5EF4-FFF2-40B4-BE49-F238E27FC236}">
              <a16:creationId xmlns:a16="http://schemas.microsoft.com/office/drawing/2014/main" id="{5B4B230B-CD08-4D79-A387-17713957C8BF}"/>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5" name="テキスト ボックス 394">
          <a:extLst>
            <a:ext uri="{FF2B5EF4-FFF2-40B4-BE49-F238E27FC236}">
              <a16:creationId xmlns:a16="http://schemas.microsoft.com/office/drawing/2014/main" id="{5C838F0A-E1FB-4885-A862-9F9079BFFAB2}"/>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6" name="テキスト ボックス 395">
          <a:extLst>
            <a:ext uri="{FF2B5EF4-FFF2-40B4-BE49-F238E27FC236}">
              <a16:creationId xmlns:a16="http://schemas.microsoft.com/office/drawing/2014/main" id="{AF403FA7-AF92-448B-B0FF-A3667AA5E172}"/>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7" name="テキスト ボックス 396">
          <a:extLst>
            <a:ext uri="{FF2B5EF4-FFF2-40B4-BE49-F238E27FC236}">
              <a16:creationId xmlns:a16="http://schemas.microsoft.com/office/drawing/2014/main" id="{1FE88718-A36E-478F-9E81-E09FB85B181B}"/>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8" name="テキスト ボックス 397">
          <a:extLst>
            <a:ext uri="{FF2B5EF4-FFF2-40B4-BE49-F238E27FC236}">
              <a16:creationId xmlns:a16="http://schemas.microsoft.com/office/drawing/2014/main" id="{FC77551B-D199-4B11-8515-35D4471936DE}"/>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9" name="テキスト ボックス 398">
          <a:extLst>
            <a:ext uri="{FF2B5EF4-FFF2-40B4-BE49-F238E27FC236}">
              <a16:creationId xmlns:a16="http://schemas.microsoft.com/office/drawing/2014/main" id="{BD8F3077-0366-45D6-8A5E-C6819DBEFB4C}"/>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0" name="テキスト ボックス 399">
          <a:extLst>
            <a:ext uri="{FF2B5EF4-FFF2-40B4-BE49-F238E27FC236}">
              <a16:creationId xmlns:a16="http://schemas.microsoft.com/office/drawing/2014/main" id="{7E851B76-F9F4-4235-8B34-59C6A84F5E42}"/>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1" name="テキスト ボックス 400">
          <a:extLst>
            <a:ext uri="{FF2B5EF4-FFF2-40B4-BE49-F238E27FC236}">
              <a16:creationId xmlns:a16="http://schemas.microsoft.com/office/drawing/2014/main" id="{C322FBAB-E37D-4D4B-A9E4-41B0987DB9EC}"/>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2" name="テキスト ボックス 401">
          <a:extLst>
            <a:ext uri="{FF2B5EF4-FFF2-40B4-BE49-F238E27FC236}">
              <a16:creationId xmlns:a16="http://schemas.microsoft.com/office/drawing/2014/main" id="{431B1CCD-D3B8-4C8A-B207-C13C21AA079C}"/>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3" name="テキスト ボックス 402">
          <a:extLst>
            <a:ext uri="{FF2B5EF4-FFF2-40B4-BE49-F238E27FC236}">
              <a16:creationId xmlns:a16="http://schemas.microsoft.com/office/drawing/2014/main" id="{FE7AE1E4-AF5E-40D1-9115-CFE6CDBCE3F8}"/>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4" name="テキスト ボックス 403">
          <a:extLst>
            <a:ext uri="{FF2B5EF4-FFF2-40B4-BE49-F238E27FC236}">
              <a16:creationId xmlns:a16="http://schemas.microsoft.com/office/drawing/2014/main" id="{784ECD3F-9FAC-415F-A62E-2B43358975CF}"/>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5" name="テキスト ボックス 404">
          <a:extLst>
            <a:ext uri="{FF2B5EF4-FFF2-40B4-BE49-F238E27FC236}">
              <a16:creationId xmlns:a16="http://schemas.microsoft.com/office/drawing/2014/main" id="{91068268-E34A-4EDB-924D-22DA8BA0E89D}"/>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6" name="テキスト ボックス 405">
          <a:extLst>
            <a:ext uri="{FF2B5EF4-FFF2-40B4-BE49-F238E27FC236}">
              <a16:creationId xmlns:a16="http://schemas.microsoft.com/office/drawing/2014/main" id="{325A6C52-0636-4511-A562-A3DA52F2D889}"/>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7" name="テキスト ボックス 406">
          <a:extLst>
            <a:ext uri="{FF2B5EF4-FFF2-40B4-BE49-F238E27FC236}">
              <a16:creationId xmlns:a16="http://schemas.microsoft.com/office/drawing/2014/main" id="{2FD5E294-FA7E-46C1-9B4A-D511C8103B35}"/>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8" name="テキスト ボックス 407">
          <a:extLst>
            <a:ext uri="{FF2B5EF4-FFF2-40B4-BE49-F238E27FC236}">
              <a16:creationId xmlns:a16="http://schemas.microsoft.com/office/drawing/2014/main" id="{36E1CFB2-E9FE-4431-B860-626C160C9D1B}"/>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9" name="テキスト ボックス 408">
          <a:extLst>
            <a:ext uri="{FF2B5EF4-FFF2-40B4-BE49-F238E27FC236}">
              <a16:creationId xmlns:a16="http://schemas.microsoft.com/office/drawing/2014/main" id="{92D093A4-CE51-4D93-99BD-20D2B78670F4}"/>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0" name="テキスト ボックス 409">
          <a:extLst>
            <a:ext uri="{FF2B5EF4-FFF2-40B4-BE49-F238E27FC236}">
              <a16:creationId xmlns:a16="http://schemas.microsoft.com/office/drawing/2014/main" id="{73772A88-09B7-4B83-AE3C-4913738CB77B}"/>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1" name="テキスト ボックス 410">
          <a:extLst>
            <a:ext uri="{FF2B5EF4-FFF2-40B4-BE49-F238E27FC236}">
              <a16:creationId xmlns:a16="http://schemas.microsoft.com/office/drawing/2014/main" id="{1C180608-8C61-443F-8564-BE1D4FF4CC42}"/>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2" name="テキスト ボックス 411">
          <a:extLst>
            <a:ext uri="{FF2B5EF4-FFF2-40B4-BE49-F238E27FC236}">
              <a16:creationId xmlns:a16="http://schemas.microsoft.com/office/drawing/2014/main" id="{B7122B50-1526-4DA6-8148-00650D0986E9}"/>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3" name="テキスト ボックス 412">
          <a:extLst>
            <a:ext uri="{FF2B5EF4-FFF2-40B4-BE49-F238E27FC236}">
              <a16:creationId xmlns:a16="http://schemas.microsoft.com/office/drawing/2014/main" id="{00E71E89-FC7B-47E1-A9F8-B828B247C701}"/>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4" name="テキスト ボックス 413">
          <a:extLst>
            <a:ext uri="{FF2B5EF4-FFF2-40B4-BE49-F238E27FC236}">
              <a16:creationId xmlns:a16="http://schemas.microsoft.com/office/drawing/2014/main" id="{B710B590-C0D1-4514-884F-222BAD7AE8AD}"/>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5" name="テキスト ボックス 414">
          <a:extLst>
            <a:ext uri="{FF2B5EF4-FFF2-40B4-BE49-F238E27FC236}">
              <a16:creationId xmlns:a16="http://schemas.microsoft.com/office/drawing/2014/main" id="{76892193-15B7-44FF-98D7-5FC6234BE269}"/>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6" name="テキスト ボックス 415">
          <a:extLst>
            <a:ext uri="{FF2B5EF4-FFF2-40B4-BE49-F238E27FC236}">
              <a16:creationId xmlns:a16="http://schemas.microsoft.com/office/drawing/2014/main" id="{DB80DF45-157C-4FC4-A613-5D7BA9D28CDF}"/>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7" name="テキスト ボックス 416">
          <a:extLst>
            <a:ext uri="{FF2B5EF4-FFF2-40B4-BE49-F238E27FC236}">
              <a16:creationId xmlns:a16="http://schemas.microsoft.com/office/drawing/2014/main" id="{8D3796B7-DF7B-48D5-9A48-68431885D50E}"/>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8" name="テキスト ボックス 417">
          <a:extLst>
            <a:ext uri="{FF2B5EF4-FFF2-40B4-BE49-F238E27FC236}">
              <a16:creationId xmlns:a16="http://schemas.microsoft.com/office/drawing/2014/main" id="{76F916DE-D792-42AE-939F-B8EB57377BFC}"/>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9" name="テキスト ボックス 418">
          <a:extLst>
            <a:ext uri="{FF2B5EF4-FFF2-40B4-BE49-F238E27FC236}">
              <a16:creationId xmlns:a16="http://schemas.microsoft.com/office/drawing/2014/main" id="{E42D11BC-EDD5-4069-B90D-4312E4C79263}"/>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0" name="テキスト ボックス 419">
          <a:extLst>
            <a:ext uri="{FF2B5EF4-FFF2-40B4-BE49-F238E27FC236}">
              <a16:creationId xmlns:a16="http://schemas.microsoft.com/office/drawing/2014/main" id="{5169DD85-EC6F-4D9E-B44D-A3A0168410DC}"/>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1" name="テキスト ボックス 420">
          <a:extLst>
            <a:ext uri="{FF2B5EF4-FFF2-40B4-BE49-F238E27FC236}">
              <a16:creationId xmlns:a16="http://schemas.microsoft.com/office/drawing/2014/main" id="{4E7DA063-282D-404C-94EF-D01B9D3F2655}"/>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2" name="テキスト ボックス 421">
          <a:extLst>
            <a:ext uri="{FF2B5EF4-FFF2-40B4-BE49-F238E27FC236}">
              <a16:creationId xmlns:a16="http://schemas.microsoft.com/office/drawing/2014/main" id="{C551632B-1564-46D7-845C-EAB1E0E20CFD}"/>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3" name="テキスト ボックス 422">
          <a:extLst>
            <a:ext uri="{FF2B5EF4-FFF2-40B4-BE49-F238E27FC236}">
              <a16:creationId xmlns:a16="http://schemas.microsoft.com/office/drawing/2014/main" id="{BBD3A8A1-607E-4AB0-8401-E9A2B0FD8A2F}"/>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4" name="テキスト ボックス 423">
          <a:extLst>
            <a:ext uri="{FF2B5EF4-FFF2-40B4-BE49-F238E27FC236}">
              <a16:creationId xmlns:a16="http://schemas.microsoft.com/office/drawing/2014/main" id="{E6DA2C49-34D3-45D1-BFBD-0C8F73211D0D}"/>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5" name="テキスト ボックス 424">
          <a:extLst>
            <a:ext uri="{FF2B5EF4-FFF2-40B4-BE49-F238E27FC236}">
              <a16:creationId xmlns:a16="http://schemas.microsoft.com/office/drawing/2014/main" id="{D282ED4E-511D-474D-9E7B-DDE2BF996F85}"/>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6" name="テキスト ボックス 425">
          <a:extLst>
            <a:ext uri="{FF2B5EF4-FFF2-40B4-BE49-F238E27FC236}">
              <a16:creationId xmlns:a16="http://schemas.microsoft.com/office/drawing/2014/main" id="{C7858BAA-59E2-496F-AE0A-1189CDF3854E}"/>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7" name="テキスト ボックス 426">
          <a:extLst>
            <a:ext uri="{FF2B5EF4-FFF2-40B4-BE49-F238E27FC236}">
              <a16:creationId xmlns:a16="http://schemas.microsoft.com/office/drawing/2014/main" id="{169DD2DC-5AC0-4D69-858D-63BBA5A93EDC}"/>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8" name="テキスト ボックス 427">
          <a:extLst>
            <a:ext uri="{FF2B5EF4-FFF2-40B4-BE49-F238E27FC236}">
              <a16:creationId xmlns:a16="http://schemas.microsoft.com/office/drawing/2014/main" id="{95DB5677-72FE-4AEB-82D8-54FDDB42454B}"/>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9" name="テキスト ボックス 428">
          <a:extLst>
            <a:ext uri="{FF2B5EF4-FFF2-40B4-BE49-F238E27FC236}">
              <a16:creationId xmlns:a16="http://schemas.microsoft.com/office/drawing/2014/main" id="{E12A8F16-56DE-481F-8112-BCAF7599C99F}"/>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0" name="テキスト ボックス 429">
          <a:extLst>
            <a:ext uri="{FF2B5EF4-FFF2-40B4-BE49-F238E27FC236}">
              <a16:creationId xmlns:a16="http://schemas.microsoft.com/office/drawing/2014/main" id="{8894ABD3-D6CC-4EB8-9C9E-C61B769A9C3B}"/>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1" name="テキスト ボックス 430">
          <a:extLst>
            <a:ext uri="{FF2B5EF4-FFF2-40B4-BE49-F238E27FC236}">
              <a16:creationId xmlns:a16="http://schemas.microsoft.com/office/drawing/2014/main" id="{B106B274-52B2-4E82-9B19-B62AD4368C06}"/>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2" name="テキスト ボックス 431">
          <a:extLst>
            <a:ext uri="{FF2B5EF4-FFF2-40B4-BE49-F238E27FC236}">
              <a16:creationId xmlns:a16="http://schemas.microsoft.com/office/drawing/2014/main" id="{1F71FA12-F863-42A3-AA4E-B103D96EF8BF}"/>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3" name="テキスト ボックス 432">
          <a:extLst>
            <a:ext uri="{FF2B5EF4-FFF2-40B4-BE49-F238E27FC236}">
              <a16:creationId xmlns:a16="http://schemas.microsoft.com/office/drawing/2014/main" id="{DEBB732B-1130-4D82-9BE3-3C455C6A845F}"/>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4" name="テキスト ボックス 433">
          <a:extLst>
            <a:ext uri="{FF2B5EF4-FFF2-40B4-BE49-F238E27FC236}">
              <a16:creationId xmlns:a16="http://schemas.microsoft.com/office/drawing/2014/main" id="{5EF51643-399D-4631-8BF6-FAE1BC8BABBC}"/>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5" name="テキスト ボックス 434">
          <a:extLst>
            <a:ext uri="{FF2B5EF4-FFF2-40B4-BE49-F238E27FC236}">
              <a16:creationId xmlns:a16="http://schemas.microsoft.com/office/drawing/2014/main" id="{6606ABDC-8E87-4B9F-B656-75FFE283B35B}"/>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6" name="テキスト ボックス 435">
          <a:extLst>
            <a:ext uri="{FF2B5EF4-FFF2-40B4-BE49-F238E27FC236}">
              <a16:creationId xmlns:a16="http://schemas.microsoft.com/office/drawing/2014/main" id="{6076B5F5-4BD8-4737-BF7C-EB85A4703372}"/>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7" name="テキスト ボックス 436">
          <a:extLst>
            <a:ext uri="{FF2B5EF4-FFF2-40B4-BE49-F238E27FC236}">
              <a16:creationId xmlns:a16="http://schemas.microsoft.com/office/drawing/2014/main" id="{7D0F42FE-D973-454D-8CF2-45A1179F3A77}"/>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8" name="テキスト ボックス 437">
          <a:extLst>
            <a:ext uri="{FF2B5EF4-FFF2-40B4-BE49-F238E27FC236}">
              <a16:creationId xmlns:a16="http://schemas.microsoft.com/office/drawing/2014/main" id="{0F91178E-5FDA-438A-8D54-6E18E9778697}"/>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9" name="テキスト ボックス 438">
          <a:extLst>
            <a:ext uri="{FF2B5EF4-FFF2-40B4-BE49-F238E27FC236}">
              <a16:creationId xmlns:a16="http://schemas.microsoft.com/office/drawing/2014/main" id="{2E24E60C-2F41-4F81-B1ED-F142F9D8CEBA}"/>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0" name="テキスト ボックス 439">
          <a:extLst>
            <a:ext uri="{FF2B5EF4-FFF2-40B4-BE49-F238E27FC236}">
              <a16:creationId xmlns:a16="http://schemas.microsoft.com/office/drawing/2014/main" id="{EDAFC0E5-C622-4EA2-AB51-A64194CBEF14}"/>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1" name="テキスト ボックス 440">
          <a:extLst>
            <a:ext uri="{FF2B5EF4-FFF2-40B4-BE49-F238E27FC236}">
              <a16:creationId xmlns:a16="http://schemas.microsoft.com/office/drawing/2014/main" id="{A8FD9819-4C4E-43AA-884D-A641B1A7FB37}"/>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2" name="テキスト ボックス 441">
          <a:extLst>
            <a:ext uri="{FF2B5EF4-FFF2-40B4-BE49-F238E27FC236}">
              <a16:creationId xmlns:a16="http://schemas.microsoft.com/office/drawing/2014/main" id="{DB955100-386A-4A04-8F31-BAAF1EA11258}"/>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3" name="テキスト ボックス 442">
          <a:extLst>
            <a:ext uri="{FF2B5EF4-FFF2-40B4-BE49-F238E27FC236}">
              <a16:creationId xmlns:a16="http://schemas.microsoft.com/office/drawing/2014/main" id="{17218694-C06B-4076-BFA5-EA52461C0C58}"/>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4" name="テキスト ボックス 443">
          <a:extLst>
            <a:ext uri="{FF2B5EF4-FFF2-40B4-BE49-F238E27FC236}">
              <a16:creationId xmlns:a16="http://schemas.microsoft.com/office/drawing/2014/main" id="{250C706B-E76B-40F5-A29A-66CF3BB69266}"/>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5" name="テキスト ボックス 444">
          <a:extLst>
            <a:ext uri="{FF2B5EF4-FFF2-40B4-BE49-F238E27FC236}">
              <a16:creationId xmlns:a16="http://schemas.microsoft.com/office/drawing/2014/main" id="{1B6030EA-4CB0-4CED-AB5E-94C4D541179B}"/>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6" name="テキスト ボックス 445">
          <a:extLst>
            <a:ext uri="{FF2B5EF4-FFF2-40B4-BE49-F238E27FC236}">
              <a16:creationId xmlns:a16="http://schemas.microsoft.com/office/drawing/2014/main" id="{343D9BBB-18F7-4EEF-BBAF-76CB9007CBFB}"/>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7" name="テキスト ボックス 446">
          <a:extLst>
            <a:ext uri="{FF2B5EF4-FFF2-40B4-BE49-F238E27FC236}">
              <a16:creationId xmlns:a16="http://schemas.microsoft.com/office/drawing/2014/main" id="{CF59C154-DA15-4C66-BECE-A0294C3ACECA}"/>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8" name="テキスト ボックス 447">
          <a:extLst>
            <a:ext uri="{FF2B5EF4-FFF2-40B4-BE49-F238E27FC236}">
              <a16:creationId xmlns:a16="http://schemas.microsoft.com/office/drawing/2014/main" id="{86DB5F21-8272-4B33-9769-472EAE58CBD3}"/>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9" name="テキスト ボックス 448">
          <a:extLst>
            <a:ext uri="{FF2B5EF4-FFF2-40B4-BE49-F238E27FC236}">
              <a16:creationId xmlns:a16="http://schemas.microsoft.com/office/drawing/2014/main" id="{98FBCF8F-93F2-490C-B6C5-84573408512A}"/>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0" name="テキスト ボックス 449">
          <a:extLst>
            <a:ext uri="{FF2B5EF4-FFF2-40B4-BE49-F238E27FC236}">
              <a16:creationId xmlns:a16="http://schemas.microsoft.com/office/drawing/2014/main" id="{E6BB7EEE-A9C8-4A0A-AF80-34E2888A02E3}"/>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1" name="テキスト ボックス 450">
          <a:extLst>
            <a:ext uri="{FF2B5EF4-FFF2-40B4-BE49-F238E27FC236}">
              <a16:creationId xmlns:a16="http://schemas.microsoft.com/office/drawing/2014/main" id="{30293765-3CDB-4115-99EE-8E53306EBCE8}"/>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2" name="テキスト ボックス 451">
          <a:extLst>
            <a:ext uri="{FF2B5EF4-FFF2-40B4-BE49-F238E27FC236}">
              <a16:creationId xmlns:a16="http://schemas.microsoft.com/office/drawing/2014/main" id="{70878D34-E517-4E79-96F1-9F6D64472057}"/>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3" name="テキスト ボックス 452">
          <a:extLst>
            <a:ext uri="{FF2B5EF4-FFF2-40B4-BE49-F238E27FC236}">
              <a16:creationId xmlns:a16="http://schemas.microsoft.com/office/drawing/2014/main" id="{409CE594-D0BC-4345-BCDD-6A078A18A25C}"/>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4" name="テキスト ボックス 453">
          <a:extLst>
            <a:ext uri="{FF2B5EF4-FFF2-40B4-BE49-F238E27FC236}">
              <a16:creationId xmlns:a16="http://schemas.microsoft.com/office/drawing/2014/main" id="{771AB653-BFD3-419E-9925-C67E01348069}"/>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5" name="テキスト ボックス 454">
          <a:extLst>
            <a:ext uri="{FF2B5EF4-FFF2-40B4-BE49-F238E27FC236}">
              <a16:creationId xmlns:a16="http://schemas.microsoft.com/office/drawing/2014/main" id="{58F23333-C9D3-4342-99AD-A58D97DE5886}"/>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6" name="テキスト ボックス 455">
          <a:extLst>
            <a:ext uri="{FF2B5EF4-FFF2-40B4-BE49-F238E27FC236}">
              <a16:creationId xmlns:a16="http://schemas.microsoft.com/office/drawing/2014/main" id="{476CEE17-40C4-4B46-AFBC-1D7589ADE2D1}"/>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7" name="テキスト ボックス 456">
          <a:extLst>
            <a:ext uri="{FF2B5EF4-FFF2-40B4-BE49-F238E27FC236}">
              <a16:creationId xmlns:a16="http://schemas.microsoft.com/office/drawing/2014/main" id="{0368AAB8-623A-4B39-9E15-1BE7F89B678D}"/>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8" name="テキスト ボックス 457">
          <a:extLst>
            <a:ext uri="{FF2B5EF4-FFF2-40B4-BE49-F238E27FC236}">
              <a16:creationId xmlns:a16="http://schemas.microsoft.com/office/drawing/2014/main" id="{E3281500-68EF-4C4C-9387-36EA5C43E82D}"/>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9" name="テキスト ボックス 458">
          <a:extLst>
            <a:ext uri="{FF2B5EF4-FFF2-40B4-BE49-F238E27FC236}">
              <a16:creationId xmlns:a16="http://schemas.microsoft.com/office/drawing/2014/main" id="{2CA8A9FC-1AAC-4124-8C1E-B460BA652E11}"/>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0" name="テキスト ボックス 459">
          <a:extLst>
            <a:ext uri="{FF2B5EF4-FFF2-40B4-BE49-F238E27FC236}">
              <a16:creationId xmlns:a16="http://schemas.microsoft.com/office/drawing/2014/main" id="{1BA24A86-AC01-4D80-A519-2BECC62B6A48}"/>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1" name="テキスト ボックス 460">
          <a:extLst>
            <a:ext uri="{FF2B5EF4-FFF2-40B4-BE49-F238E27FC236}">
              <a16:creationId xmlns:a16="http://schemas.microsoft.com/office/drawing/2014/main" id="{C1279710-2BA1-44EC-9569-181A891AB522}"/>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2" name="テキスト ボックス 461">
          <a:extLst>
            <a:ext uri="{FF2B5EF4-FFF2-40B4-BE49-F238E27FC236}">
              <a16:creationId xmlns:a16="http://schemas.microsoft.com/office/drawing/2014/main" id="{8D901361-49CD-488C-AA09-AD0AB81BFDB8}"/>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3" name="テキスト ボックス 462">
          <a:extLst>
            <a:ext uri="{FF2B5EF4-FFF2-40B4-BE49-F238E27FC236}">
              <a16:creationId xmlns:a16="http://schemas.microsoft.com/office/drawing/2014/main" id="{9C577FD3-FF9E-4DB9-A045-5EECB4CEB9BC}"/>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4" name="テキスト ボックス 463">
          <a:extLst>
            <a:ext uri="{FF2B5EF4-FFF2-40B4-BE49-F238E27FC236}">
              <a16:creationId xmlns:a16="http://schemas.microsoft.com/office/drawing/2014/main" id="{D117B036-6F18-46DE-A8C6-6DAE88ECD704}"/>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5" name="テキスト ボックス 464">
          <a:extLst>
            <a:ext uri="{FF2B5EF4-FFF2-40B4-BE49-F238E27FC236}">
              <a16:creationId xmlns:a16="http://schemas.microsoft.com/office/drawing/2014/main" id="{C0CBB8D0-714B-45C5-8D94-3848D7F8056A}"/>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6" name="テキスト ボックス 465">
          <a:extLst>
            <a:ext uri="{FF2B5EF4-FFF2-40B4-BE49-F238E27FC236}">
              <a16:creationId xmlns:a16="http://schemas.microsoft.com/office/drawing/2014/main" id="{8DE09EE3-2A41-4C00-8A77-4AD15F9F5FE3}"/>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7" name="テキスト ボックス 466">
          <a:extLst>
            <a:ext uri="{FF2B5EF4-FFF2-40B4-BE49-F238E27FC236}">
              <a16:creationId xmlns:a16="http://schemas.microsoft.com/office/drawing/2014/main" id="{7BF27B98-07CC-4E00-B3FC-3F33E292F5FB}"/>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8" name="テキスト ボックス 467">
          <a:extLst>
            <a:ext uri="{FF2B5EF4-FFF2-40B4-BE49-F238E27FC236}">
              <a16:creationId xmlns:a16="http://schemas.microsoft.com/office/drawing/2014/main" id="{05B15555-C4D8-492D-890B-DCC24F20EC05}"/>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9" name="テキスト ボックス 468">
          <a:extLst>
            <a:ext uri="{FF2B5EF4-FFF2-40B4-BE49-F238E27FC236}">
              <a16:creationId xmlns:a16="http://schemas.microsoft.com/office/drawing/2014/main" id="{44C714D9-A47D-4295-901A-D3E4501A91F4}"/>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0" name="テキスト ボックス 469">
          <a:extLst>
            <a:ext uri="{FF2B5EF4-FFF2-40B4-BE49-F238E27FC236}">
              <a16:creationId xmlns:a16="http://schemas.microsoft.com/office/drawing/2014/main" id="{7F6D2813-A9F2-4E7E-827E-B586715CEFAB}"/>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1" name="テキスト ボックス 470">
          <a:extLst>
            <a:ext uri="{FF2B5EF4-FFF2-40B4-BE49-F238E27FC236}">
              <a16:creationId xmlns:a16="http://schemas.microsoft.com/office/drawing/2014/main" id="{E93703FD-EFC8-42CB-A4B0-8CE27E104DBC}"/>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2" name="テキスト ボックス 471">
          <a:extLst>
            <a:ext uri="{FF2B5EF4-FFF2-40B4-BE49-F238E27FC236}">
              <a16:creationId xmlns:a16="http://schemas.microsoft.com/office/drawing/2014/main" id="{0B2EC58E-2B48-4D0C-B71C-401652D2D324}"/>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3" name="テキスト ボックス 472">
          <a:extLst>
            <a:ext uri="{FF2B5EF4-FFF2-40B4-BE49-F238E27FC236}">
              <a16:creationId xmlns:a16="http://schemas.microsoft.com/office/drawing/2014/main" id="{BCD34E79-F242-49A3-814D-A3CBE5093959}"/>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4" name="テキスト ボックス 473">
          <a:extLst>
            <a:ext uri="{FF2B5EF4-FFF2-40B4-BE49-F238E27FC236}">
              <a16:creationId xmlns:a16="http://schemas.microsoft.com/office/drawing/2014/main" id="{E828FE36-D328-465F-B29C-7219C22F3796}"/>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5" name="テキスト ボックス 474">
          <a:extLst>
            <a:ext uri="{FF2B5EF4-FFF2-40B4-BE49-F238E27FC236}">
              <a16:creationId xmlns:a16="http://schemas.microsoft.com/office/drawing/2014/main" id="{FDA633E0-5B48-405C-A328-FDD6479776A7}"/>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6" name="テキスト ボックス 475">
          <a:extLst>
            <a:ext uri="{FF2B5EF4-FFF2-40B4-BE49-F238E27FC236}">
              <a16:creationId xmlns:a16="http://schemas.microsoft.com/office/drawing/2014/main" id="{758BAA2C-AEA9-4F9F-A003-43E8F3108DDF}"/>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7" name="テキスト ボックス 476">
          <a:extLst>
            <a:ext uri="{FF2B5EF4-FFF2-40B4-BE49-F238E27FC236}">
              <a16:creationId xmlns:a16="http://schemas.microsoft.com/office/drawing/2014/main" id="{D3797CB3-5CE1-4FF2-99B4-813DCD4F4791}"/>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8" name="テキスト ボックス 477">
          <a:extLst>
            <a:ext uri="{FF2B5EF4-FFF2-40B4-BE49-F238E27FC236}">
              <a16:creationId xmlns:a16="http://schemas.microsoft.com/office/drawing/2014/main" id="{76EB20EE-5F99-4EE5-A95D-22085387E147}"/>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9" name="テキスト ボックス 478">
          <a:extLst>
            <a:ext uri="{FF2B5EF4-FFF2-40B4-BE49-F238E27FC236}">
              <a16:creationId xmlns:a16="http://schemas.microsoft.com/office/drawing/2014/main" id="{2F3BE71D-EAA2-4FCC-A07A-97CF59D78318}"/>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0" name="テキスト ボックス 479">
          <a:extLst>
            <a:ext uri="{FF2B5EF4-FFF2-40B4-BE49-F238E27FC236}">
              <a16:creationId xmlns:a16="http://schemas.microsoft.com/office/drawing/2014/main" id="{284C675D-8E93-43FC-9A28-32C409B28C50}"/>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1" name="テキスト ボックス 480">
          <a:extLst>
            <a:ext uri="{FF2B5EF4-FFF2-40B4-BE49-F238E27FC236}">
              <a16:creationId xmlns:a16="http://schemas.microsoft.com/office/drawing/2014/main" id="{83BCB4CC-2097-4DE5-9DF2-CEDEC582F002}"/>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2" name="テキスト ボックス 481">
          <a:extLst>
            <a:ext uri="{FF2B5EF4-FFF2-40B4-BE49-F238E27FC236}">
              <a16:creationId xmlns:a16="http://schemas.microsoft.com/office/drawing/2014/main" id="{E23F1F48-5D7E-444A-8797-9359E2E36E98}"/>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3" name="テキスト ボックス 482">
          <a:extLst>
            <a:ext uri="{FF2B5EF4-FFF2-40B4-BE49-F238E27FC236}">
              <a16:creationId xmlns:a16="http://schemas.microsoft.com/office/drawing/2014/main" id="{29506530-AFE6-465A-9535-3A7D2F23F878}"/>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4" name="テキスト ボックス 483">
          <a:extLst>
            <a:ext uri="{FF2B5EF4-FFF2-40B4-BE49-F238E27FC236}">
              <a16:creationId xmlns:a16="http://schemas.microsoft.com/office/drawing/2014/main" id="{2F6275BD-86BB-4CE1-B344-282DED0F57DA}"/>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5" name="テキスト ボックス 484">
          <a:extLst>
            <a:ext uri="{FF2B5EF4-FFF2-40B4-BE49-F238E27FC236}">
              <a16:creationId xmlns:a16="http://schemas.microsoft.com/office/drawing/2014/main" id="{B01999FD-FE63-4C76-83F4-355F514A2981}"/>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6" name="テキスト ボックス 485">
          <a:extLst>
            <a:ext uri="{FF2B5EF4-FFF2-40B4-BE49-F238E27FC236}">
              <a16:creationId xmlns:a16="http://schemas.microsoft.com/office/drawing/2014/main" id="{491C0741-C039-45A9-991A-AD20619BA0CC}"/>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7" name="テキスト ボックス 486">
          <a:extLst>
            <a:ext uri="{FF2B5EF4-FFF2-40B4-BE49-F238E27FC236}">
              <a16:creationId xmlns:a16="http://schemas.microsoft.com/office/drawing/2014/main" id="{31D8428F-8B80-4A99-A8B7-975BA38EE5C5}"/>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8" name="テキスト ボックス 487">
          <a:extLst>
            <a:ext uri="{FF2B5EF4-FFF2-40B4-BE49-F238E27FC236}">
              <a16:creationId xmlns:a16="http://schemas.microsoft.com/office/drawing/2014/main" id="{BE3784BD-0DDC-4581-94B9-98650E106BAD}"/>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9" name="テキスト ボックス 488">
          <a:extLst>
            <a:ext uri="{FF2B5EF4-FFF2-40B4-BE49-F238E27FC236}">
              <a16:creationId xmlns:a16="http://schemas.microsoft.com/office/drawing/2014/main" id="{AB5D79CD-02DF-4EAA-9859-1BD007980C81}"/>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0" name="テキスト ボックス 489">
          <a:extLst>
            <a:ext uri="{FF2B5EF4-FFF2-40B4-BE49-F238E27FC236}">
              <a16:creationId xmlns:a16="http://schemas.microsoft.com/office/drawing/2014/main" id="{8D9F54BB-1D5D-46D1-ADDE-5D14A913C985}"/>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1" name="テキスト ボックス 490">
          <a:extLst>
            <a:ext uri="{FF2B5EF4-FFF2-40B4-BE49-F238E27FC236}">
              <a16:creationId xmlns:a16="http://schemas.microsoft.com/office/drawing/2014/main" id="{8B0B4045-F83B-4C1C-943F-9103270179C1}"/>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2" name="テキスト ボックス 491">
          <a:extLst>
            <a:ext uri="{FF2B5EF4-FFF2-40B4-BE49-F238E27FC236}">
              <a16:creationId xmlns:a16="http://schemas.microsoft.com/office/drawing/2014/main" id="{08D1566C-E336-49D5-A2F6-D20AD8748E12}"/>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3" name="テキスト ボックス 492">
          <a:extLst>
            <a:ext uri="{FF2B5EF4-FFF2-40B4-BE49-F238E27FC236}">
              <a16:creationId xmlns:a16="http://schemas.microsoft.com/office/drawing/2014/main" id="{D4E37BB0-599E-49F5-B104-E721F0FEA441}"/>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4" name="テキスト ボックス 493">
          <a:extLst>
            <a:ext uri="{FF2B5EF4-FFF2-40B4-BE49-F238E27FC236}">
              <a16:creationId xmlns:a16="http://schemas.microsoft.com/office/drawing/2014/main" id="{572D38BB-BA18-4BAA-8C17-6A907F85BB27}"/>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5" name="テキスト ボックス 494">
          <a:extLst>
            <a:ext uri="{FF2B5EF4-FFF2-40B4-BE49-F238E27FC236}">
              <a16:creationId xmlns:a16="http://schemas.microsoft.com/office/drawing/2014/main" id="{523C490F-A204-4FDF-815F-415054C59BDF}"/>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6" name="テキスト ボックス 495">
          <a:extLst>
            <a:ext uri="{FF2B5EF4-FFF2-40B4-BE49-F238E27FC236}">
              <a16:creationId xmlns:a16="http://schemas.microsoft.com/office/drawing/2014/main" id="{CDD1C62B-54E1-43E6-B039-9CEBD384E24D}"/>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7" name="テキスト ボックス 496">
          <a:extLst>
            <a:ext uri="{FF2B5EF4-FFF2-40B4-BE49-F238E27FC236}">
              <a16:creationId xmlns:a16="http://schemas.microsoft.com/office/drawing/2014/main" id="{52DF9F77-ECCE-43BC-BFF9-1799949C3EE8}"/>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8" name="テキスト ボックス 497">
          <a:extLst>
            <a:ext uri="{FF2B5EF4-FFF2-40B4-BE49-F238E27FC236}">
              <a16:creationId xmlns:a16="http://schemas.microsoft.com/office/drawing/2014/main" id="{75FD7AA7-CA03-486F-9245-626982DFC865}"/>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9" name="テキスト ボックス 498">
          <a:extLst>
            <a:ext uri="{FF2B5EF4-FFF2-40B4-BE49-F238E27FC236}">
              <a16:creationId xmlns:a16="http://schemas.microsoft.com/office/drawing/2014/main" id="{EB83C324-060D-4024-96B5-11419CC08DA7}"/>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0" name="テキスト ボックス 499">
          <a:extLst>
            <a:ext uri="{FF2B5EF4-FFF2-40B4-BE49-F238E27FC236}">
              <a16:creationId xmlns:a16="http://schemas.microsoft.com/office/drawing/2014/main" id="{9BF9F5AB-2B66-489B-8D20-74D7ACC299F6}"/>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1" name="テキスト ボックス 500">
          <a:extLst>
            <a:ext uri="{FF2B5EF4-FFF2-40B4-BE49-F238E27FC236}">
              <a16:creationId xmlns:a16="http://schemas.microsoft.com/office/drawing/2014/main" id="{0FB77D17-5B86-46A7-B4A0-4149C3A38789}"/>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2" name="テキスト ボックス 501">
          <a:extLst>
            <a:ext uri="{FF2B5EF4-FFF2-40B4-BE49-F238E27FC236}">
              <a16:creationId xmlns:a16="http://schemas.microsoft.com/office/drawing/2014/main" id="{42A2F2A2-5BCF-4851-B93C-BFF10FBD6470}"/>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3" name="テキスト ボックス 502">
          <a:extLst>
            <a:ext uri="{FF2B5EF4-FFF2-40B4-BE49-F238E27FC236}">
              <a16:creationId xmlns:a16="http://schemas.microsoft.com/office/drawing/2014/main" id="{3DB9F6B2-5EC4-4486-A826-C9748C7508C5}"/>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4" name="テキスト ボックス 503">
          <a:extLst>
            <a:ext uri="{FF2B5EF4-FFF2-40B4-BE49-F238E27FC236}">
              <a16:creationId xmlns:a16="http://schemas.microsoft.com/office/drawing/2014/main" id="{441F1DDA-1870-4300-9FE5-7A8AEB5652D9}"/>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5" name="テキスト ボックス 504">
          <a:extLst>
            <a:ext uri="{FF2B5EF4-FFF2-40B4-BE49-F238E27FC236}">
              <a16:creationId xmlns:a16="http://schemas.microsoft.com/office/drawing/2014/main" id="{25290C58-68B3-4E97-8737-7705FC1D246E}"/>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6" name="テキスト ボックス 505">
          <a:extLst>
            <a:ext uri="{FF2B5EF4-FFF2-40B4-BE49-F238E27FC236}">
              <a16:creationId xmlns:a16="http://schemas.microsoft.com/office/drawing/2014/main" id="{523EE5A6-B960-48EA-AFBD-ED5154026AD9}"/>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7" name="テキスト ボックス 506">
          <a:extLst>
            <a:ext uri="{FF2B5EF4-FFF2-40B4-BE49-F238E27FC236}">
              <a16:creationId xmlns:a16="http://schemas.microsoft.com/office/drawing/2014/main" id="{C5BF165C-940C-47CC-AF09-9827536F6B36}"/>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8" name="テキスト ボックス 507">
          <a:extLst>
            <a:ext uri="{FF2B5EF4-FFF2-40B4-BE49-F238E27FC236}">
              <a16:creationId xmlns:a16="http://schemas.microsoft.com/office/drawing/2014/main" id="{736B9517-CB9A-40AE-B6B6-94E131D28CA1}"/>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9" name="テキスト ボックス 508">
          <a:extLst>
            <a:ext uri="{FF2B5EF4-FFF2-40B4-BE49-F238E27FC236}">
              <a16:creationId xmlns:a16="http://schemas.microsoft.com/office/drawing/2014/main" id="{D496F32D-FA1B-48C9-9D2B-9D5B3581F4B3}"/>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0" name="テキスト ボックス 509">
          <a:extLst>
            <a:ext uri="{FF2B5EF4-FFF2-40B4-BE49-F238E27FC236}">
              <a16:creationId xmlns:a16="http://schemas.microsoft.com/office/drawing/2014/main" id="{CA45B764-8675-46C9-9525-45761A1BB127}"/>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1" name="テキスト ボックス 510">
          <a:extLst>
            <a:ext uri="{FF2B5EF4-FFF2-40B4-BE49-F238E27FC236}">
              <a16:creationId xmlns:a16="http://schemas.microsoft.com/office/drawing/2014/main" id="{66B121EF-7518-4206-B90C-F6EED589B803}"/>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2" name="テキスト ボックス 511">
          <a:extLst>
            <a:ext uri="{FF2B5EF4-FFF2-40B4-BE49-F238E27FC236}">
              <a16:creationId xmlns:a16="http://schemas.microsoft.com/office/drawing/2014/main" id="{AEFF1625-9BAE-429C-8E65-D37DA91A01A9}"/>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3" name="テキスト ボックス 512">
          <a:extLst>
            <a:ext uri="{FF2B5EF4-FFF2-40B4-BE49-F238E27FC236}">
              <a16:creationId xmlns:a16="http://schemas.microsoft.com/office/drawing/2014/main" id="{56B4926D-FC88-4EE0-8E85-44C86616EF4A}"/>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4" name="テキスト ボックス 513">
          <a:extLst>
            <a:ext uri="{FF2B5EF4-FFF2-40B4-BE49-F238E27FC236}">
              <a16:creationId xmlns:a16="http://schemas.microsoft.com/office/drawing/2014/main" id="{B3E3231C-961C-42CA-85F8-C13EF946D6D9}"/>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5" name="テキスト ボックス 514">
          <a:extLst>
            <a:ext uri="{FF2B5EF4-FFF2-40B4-BE49-F238E27FC236}">
              <a16:creationId xmlns:a16="http://schemas.microsoft.com/office/drawing/2014/main" id="{2DF65705-7A56-4E92-8B0D-D35FE2AA3BFA}"/>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6" name="テキスト ボックス 515">
          <a:extLst>
            <a:ext uri="{FF2B5EF4-FFF2-40B4-BE49-F238E27FC236}">
              <a16:creationId xmlns:a16="http://schemas.microsoft.com/office/drawing/2014/main" id="{91AABDBF-BC23-4CA1-A96C-5C4AE2DE41D2}"/>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7" name="テキスト ボックス 516">
          <a:extLst>
            <a:ext uri="{FF2B5EF4-FFF2-40B4-BE49-F238E27FC236}">
              <a16:creationId xmlns:a16="http://schemas.microsoft.com/office/drawing/2014/main" id="{45C1E604-6019-4709-84C9-74CCE285BC88}"/>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8" name="テキスト ボックス 517">
          <a:extLst>
            <a:ext uri="{FF2B5EF4-FFF2-40B4-BE49-F238E27FC236}">
              <a16:creationId xmlns:a16="http://schemas.microsoft.com/office/drawing/2014/main" id="{F6B76D91-714D-4AAC-B151-99E852297320}"/>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9" name="テキスト ボックス 518">
          <a:extLst>
            <a:ext uri="{FF2B5EF4-FFF2-40B4-BE49-F238E27FC236}">
              <a16:creationId xmlns:a16="http://schemas.microsoft.com/office/drawing/2014/main" id="{1F3D109C-EA6E-4CCB-83B4-059A00EA3E60}"/>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0" name="テキスト ボックス 519">
          <a:extLst>
            <a:ext uri="{FF2B5EF4-FFF2-40B4-BE49-F238E27FC236}">
              <a16:creationId xmlns:a16="http://schemas.microsoft.com/office/drawing/2014/main" id="{CFB82050-74DE-4FA1-AC4C-8626237726F7}"/>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1" name="テキスト ボックス 520">
          <a:extLst>
            <a:ext uri="{FF2B5EF4-FFF2-40B4-BE49-F238E27FC236}">
              <a16:creationId xmlns:a16="http://schemas.microsoft.com/office/drawing/2014/main" id="{296A8F17-2215-4D1B-BCE4-74715787DC95}"/>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2" name="テキスト ボックス 521">
          <a:extLst>
            <a:ext uri="{FF2B5EF4-FFF2-40B4-BE49-F238E27FC236}">
              <a16:creationId xmlns:a16="http://schemas.microsoft.com/office/drawing/2014/main" id="{D8FBD631-897A-4645-9BDC-572CD122F2C1}"/>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3" name="テキスト ボックス 522">
          <a:extLst>
            <a:ext uri="{FF2B5EF4-FFF2-40B4-BE49-F238E27FC236}">
              <a16:creationId xmlns:a16="http://schemas.microsoft.com/office/drawing/2014/main" id="{BC82F85A-6367-4131-84F7-E343BA6005F6}"/>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4" name="テキスト ボックス 523">
          <a:extLst>
            <a:ext uri="{FF2B5EF4-FFF2-40B4-BE49-F238E27FC236}">
              <a16:creationId xmlns:a16="http://schemas.microsoft.com/office/drawing/2014/main" id="{9FC4F61D-6094-4229-B536-94870D1DBFF6}"/>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5" name="テキスト ボックス 524">
          <a:extLst>
            <a:ext uri="{FF2B5EF4-FFF2-40B4-BE49-F238E27FC236}">
              <a16:creationId xmlns:a16="http://schemas.microsoft.com/office/drawing/2014/main" id="{32546733-DFAA-48B1-8296-B7380E933469}"/>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6" name="テキスト ボックス 525">
          <a:extLst>
            <a:ext uri="{FF2B5EF4-FFF2-40B4-BE49-F238E27FC236}">
              <a16:creationId xmlns:a16="http://schemas.microsoft.com/office/drawing/2014/main" id="{591B842E-A007-4750-AADB-CAFF1E3BEABC}"/>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7" name="テキスト ボックス 526">
          <a:extLst>
            <a:ext uri="{FF2B5EF4-FFF2-40B4-BE49-F238E27FC236}">
              <a16:creationId xmlns:a16="http://schemas.microsoft.com/office/drawing/2014/main" id="{E4AB3C8D-96E0-4EA7-8C8E-AF66CDA96D2B}"/>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8" name="テキスト ボックス 527">
          <a:extLst>
            <a:ext uri="{FF2B5EF4-FFF2-40B4-BE49-F238E27FC236}">
              <a16:creationId xmlns:a16="http://schemas.microsoft.com/office/drawing/2014/main" id="{EE6E4998-28F2-4345-A01F-87C7E4144006}"/>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9" name="テキスト ボックス 528">
          <a:extLst>
            <a:ext uri="{FF2B5EF4-FFF2-40B4-BE49-F238E27FC236}">
              <a16:creationId xmlns:a16="http://schemas.microsoft.com/office/drawing/2014/main" id="{76ABB93B-DA6A-4F35-8638-8840DFE60CB6}"/>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0" name="テキスト ボックス 529">
          <a:extLst>
            <a:ext uri="{FF2B5EF4-FFF2-40B4-BE49-F238E27FC236}">
              <a16:creationId xmlns:a16="http://schemas.microsoft.com/office/drawing/2014/main" id="{8B59C91F-1015-493E-AC71-3D60F7CC353F}"/>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1" name="テキスト ボックス 530">
          <a:extLst>
            <a:ext uri="{FF2B5EF4-FFF2-40B4-BE49-F238E27FC236}">
              <a16:creationId xmlns:a16="http://schemas.microsoft.com/office/drawing/2014/main" id="{158656D8-4AB7-49E8-A7EC-7DE170C2FEA4}"/>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2" name="テキスト ボックス 531">
          <a:extLst>
            <a:ext uri="{FF2B5EF4-FFF2-40B4-BE49-F238E27FC236}">
              <a16:creationId xmlns:a16="http://schemas.microsoft.com/office/drawing/2014/main" id="{7A1D3ECD-30EB-4A8D-8A4E-298DEF683FAE}"/>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3" name="テキスト ボックス 532">
          <a:extLst>
            <a:ext uri="{FF2B5EF4-FFF2-40B4-BE49-F238E27FC236}">
              <a16:creationId xmlns:a16="http://schemas.microsoft.com/office/drawing/2014/main" id="{75146279-605C-4B9B-A0DE-0E0C12271011}"/>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4" name="テキスト ボックス 533">
          <a:extLst>
            <a:ext uri="{FF2B5EF4-FFF2-40B4-BE49-F238E27FC236}">
              <a16:creationId xmlns:a16="http://schemas.microsoft.com/office/drawing/2014/main" id="{A4F1322D-0DFA-4355-ACC9-8D8C99B384E4}"/>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5" name="テキスト ボックス 534">
          <a:extLst>
            <a:ext uri="{FF2B5EF4-FFF2-40B4-BE49-F238E27FC236}">
              <a16:creationId xmlns:a16="http://schemas.microsoft.com/office/drawing/2014/main" id="{14C822AC-03BE-49A3-9008-F811FBBE9944}"/>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6" name="テキスト ボックス 535">
          <a:extLst>
            <a:ext uri="{FF2B5EF4-FFF2-40B4-BE49-F238E27FC236}">
              <a16:creationId xmlns:a16="http://schemas.microsoft.com/office/drawing/2014/main" id="{D1387216-72EF-42F4-8840-35BE5FDACFCE}"/>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7" name="テキスト ボックス 536">
          <a:extLst>
            <a:ext uri="{FF2B5EF4-FFF2-40B4-BE49-F238E27FC236}">
              <a16:creationId xmlns:a16="http://schemas.microsoft.com/office/drawing/2014/main" id="{4556F381-737A-46FC-B576-497567B39E41}"/>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8" name="テキスト ボックス 537">
          <a:extLst>
            <a:ext uri="{FF2B5EF4-FFF2-40B4-BE49-F238E27FC236}">
              <a16:creationId xmlns:a16="http://schemas.microsoft.com/office/drawing/2014/main" id="{EDFE6235-1545-4C5D-90CB-66310A2A5FBB}"/>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9" name="テキスト ボックス 538">
          <a:extLst>
            <a:ext uri="{FF2B5EF4-FFF2-40B4-BE49-F238E27FC236}">
              <a16:creationId xmlns:a16="http://schemas.microsoft.com/office/drawing/2014/main" id="{D5B1A994-C304-4B35-98E0-DE394ECF27D1}"/>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0" name="テキスト ボックス 539">
          <a:extLst>
            <a:ext uri="{FF2B5EF4-FFF2-40B4-BE49-F238E27FC236}">
              <a16:creationId xmlns:a16="http://schemas.microsoft.com/office/drawing/2014/main" id="{043A18AB-B3AE-4502-9253-DCFDD1732774}"/>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1" name="テキスト ボックス 540">
          <a:extLst>
            <a:ext uri="{FF2B5EF4-FFF2-40B4-BE49-F238E27FC236}">
              <a16:creationId xmlns:a16="http://schemas.microsoft.com/office/drawing/2014/main" id="{A8DE1425-0F90-428B-92B0-C1C84E25508F}"/>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2" name="テキスト ボックス 541">
          <a:extLst>
            <a:ext uri="{FF2B5EF4-FFF2-40B4-BE49-F238E27FC236}">
              <a16:creationId xmlns:a16="http://schemas.microsoft.com/office/drawing/2014/main" id="{A2C2A666-85EA-4B65-915E-9FC09ACEF4DB}"/>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3" name="テキスト ボックス 542">
          <a:extLst>
            <a:ext uri="{FF2B5EF4-FFF2-40B4-BE49-F238E27FC236}">
              <a16:creationId xmlns:a16="http://schemas.microsoft.com/office/drawing/2014/main" id="{196D268B-A64C-4083-BE0E-5039931D4E90}"/>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4" name="テキスト ボックス 543">
          <a:extLst>
            <a:ext uri="{FF2B5EF4-FFF2-40B4-BE49-F238E27FC236}">
              <a16:creationId xmlns:a16="http://schemas.microsoft.com/office/drawing/2014/main" id="{FB2334D6-AEFA-4582-B3AB-58D5AD3D0BAF}"/>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5" name="テキスト ボックス 544">
          <a:extLst>
            <a:ext uri="{FF2B5EF4-FFF2-40B4-BE49-F238E27FC236}">
              <a16:creationId xmlns:a16="http://schemas.microsoft.com/office/drawing/2014/main" id="{11CD9415-921E-4F21-A9E1-81FB8943B362}"/>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6" name="テキスト ボックス 545">
          <a:extLst>
            <a:ext uri="{FF2B5EF4-FFF2-40B4-BE49-F238E27FC236}">
              <a16:creationId xmlns:a16="http://schemas.microsoft.com/office/drawing/2014/main" id="{89D70376-8861-4586-B6A7-FF871741BB36}"/>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7" name="テキスト ボックス 546">
          <a:extLst>
            <a:ext uri="{FF2B5EF4-FFF2-40B4-BE49-F238E27FC236}">
              <a16:creationId xmlns:a16="http://schemas.microsoft.com/office/drawing/2014/main" id="{BA9FC0A3-2D21-42F6-A518-5AE974D61953}"/>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8" name="テキスト ボックス 547">
          <a:extLst>
            <a:ext uri="{FF2B5EF4-FFF2-40B4-BE49-F238E27FC236}">
              <a16:creationId xmlns:a16="http://schemas.microsoft.com/office/drawing/2014/main" id="{57FF6831-A3E3-4AE5-A8C7-AF2037A35D53}"/>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9" name="テキスト ボックス 548">
          <a:extLst>
            <a:ext uri="{FF2B5EF4-FFF2-40B4-BE49-F238E27FC236}">
              <a16:creationId xmlns:a16="http://schemas.microsoft.com/office/drawing/2014/main" id="{9A274BA0-0B40-48D7-94FA-DB195117E23E}"/>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0" name="テキスト ボックス 549">
          <a:extLst>
            <a:ext uri="{FF2B5EF4-FFF2-40B4-BE49-F238E27FC236}">
              <a16:creationId xmlns:a16="http://schemas.microsoft.com/office/drawing/2014/main" id="{0FFDD763-5CCB-4941-ADEA-6E1B61407E46}"/>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1" name="テキスト ボックス 550">
          <a:extLst>
            <a:ext uri="{FF2B5EF4-FFF2-40B4-BE49-F238E27FC236}">
              <a16:creationId xmlns:a16="http://schemas.microsoft.com/office/drawing/2014/main" id="{70E048B0-E963-4D57-87DA-708D03D7BB92}"/>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2" name="テキスト ボックス 551">
          <a:extLst>
            <a:ext uri="{FF2B5EF4-FFF2-40B4-BE49-F238E27FC236}">
              <a16:creationId xmlns:a16="http://schemas.microsoft.com/office/drawing/2014/main" id="{CD927E5D-682B-4874-8C67-C9FC585A33EE}"/>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3" name="テキスト ボックス 552">
          <a:extLst>
            <a:ext uri="{FF2B5EF4-FFF2-40B4-BE49-F238E27FC236}">
              <a16:creationId xmlns:a16="http://schemas.microsoft.com/office/drawing/2014/main" id="{F2A97D5F-085B-4857-B61C-944DE3D554A9}"/>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4" name="テキスト ボックス 553">
          <a:extLst>
            <a:ext uri="{FF2B5EF4-FFF2-40B4-BE49-F238E27FC236}">
              <a16:creationId xmlns:a16="http://schemas.microsoft.com/office/drawing/2014/main" id="{ECED71FB-7358-4448-BE3B-14BDF8841F65}"/>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5" name="テキスト ボックス 554">
          <a:extLst>
            <a:ext uri="{FF2B5EF4-FFF2-40B4-BE49-F238E27FC236}">
              <a16:creationId xmlns:a16="http://schemas.microsoft.com/office/drawing/2014/main" id="{0FAA03E6-E148-47A7-8DA0-9C1E82F3F2B1}"/>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6" name="テキスト ボックス 555">
          <a:extLst>
            <a:ext uri="{FF2B5EF4-FFF2-40B4-BE49-F238E27FC236}">
              <a16:creationId xmlns:a16="http://schemas.microsoft.com/office/drawing/2014/main" id="{1422F5DC-89A2-4D2B-AEAE-0AE8F286E77B}"/>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7" name="テキスト ボックス 556">
          <a:extLst>
            <a:ext uri="{FF2B5EF4-FFF2-40B4-BE49-F238E27FC236}">
              <a16:creationId xmlns:a16="http://schemas.microsoft.com/office/drawing/2014/main" id="{FFEA9CDB-EA5A-46CA-BBA2-5A1ACA6BA741}"/>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8" name="テキスト ボックス 557">
          <a:extLst>
            <a:ext uri="{FF2B5EF4-FFF2-40B4-BE49-F238E27FC236}">
              <a16:creationId xmlns:a16="http://schemas.microsoft.com/office/drawing/2014/main" id="{6D8F2C0E-A916-4909-8D0A-480BAEE6F31E}"/>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9" name="テキスト ボックス 558">
          <a:extLst>
            <a:ext uri="{FF2B5EF4-FFF2-40B4-BE49-F238E27FC236}">
              <a16:creationId xmlns:a16="http://schemas.microsoft.com/office/drawing/2014/main" id="{CD5E85DF-A8E0-48C3-B153-7F85EF236101}"/>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0" name="テキスト ボックス 559">
          <a:extLst>
            <a:ext uri="{FF2B5EF4-FFF2-40B4-BE49-F238E27FC236}">
              <a16:creationId xmlns:a16="http://schemas.microsoft.com/office/drawing/2014/main" id="{0DF7607D-1AEB-4560-B945-EB6B320A6175}"/>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1" name="テキスト ボックス 560">
          <a:extLst>
            <a:ext uri="{FF2B5EF4-FFF2-40B4-BE49-F238E27FC236}">
              <a16:creationId xmlns:a16="http://schemas.microsoft.com/office/drawing/2014/main" id="{9E05B04B-9DF5-4E96-8BFE-B3A179F89A1F}"/>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2" name="テキスト ボックス 561">
          <a:extLst>
            <a:ext uri="{FF2B5EF4-FFF2-40B4-BE49-F238E27FC236}">
              <a16:creationId xmlns:a16="http://schemas.microsoft.com/office/drawing/2014/main" id="{38711181-FBB6-41A6-AE48-89B454A0767F}"/>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3" name="テキスト ボックス 562">
          <a:extLst>
            <a:ext uri="{FF2B5EF4-FFF2-40B4-BE49-F238E27FC236}">
              <a16:creationId xmlns:a16="http://schemas.microsoft.com/office/drawing/2014/main" id="{9FA073AC-96C0-4E8E-AFA5-A25BE235579B}"/>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4" name="テキスト ボックス 563">
          <a:extLst>
            <a:ext uri="{FF2B5EF4-FFF2-40B4-BE49-F238E27FC236}">
              <a16:creationId xmlns:a16="http://schemas.microsoft.com/office/drawing/2014/main" id="{8070A8E7-4C17-4F85-AC2D-E3EC598DCC70}"/>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5" name="テキスト ボックス 564">
          <a:extLst>
            <a:ext uri="{FF2B5EF4-FFF2-40B4-BE49-F238E27FC236}">
              <a16:creationId xmlns:a16="http://schemas.microsoft.com/office/drawing/2014/main" id="{276BEDEF-3B9E-41DE-8B0F-E199F63CCE56}"/>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6" name="テキスト ボックス 565">
          <a:extLst>
            <a:ext uri="{FF2B5EF4-FFF2-40B4-BE49-F238E27FC236}">
              <a16:creationId xmlns:a16="http://schemas.microsoft.com/office/drawing/2014/main" id="{64A6FBAC-6125-440F-9845-8C2CB7A8FAE0}"/>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7" name="テキスト ボックス 566">
          <a:extLst>
            <a:ext uri="{FF2B5EF4-FFF2-40B4-BE49-F238E27FC236}">
              <a16:creationId xmlns:a16="http://schemas.microsoft.com/office/drawing/2014/main" id="{E62E70F5-5B04-4377-B822-C96C07AA4BE1}"/>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8" name="テキスト ボックス 567">
          <a:extLst>
            <a:ext uri="{FF2B5EF4-FFF2-40B4-BE49-F238E27FC236}">
              <a16:creationId xmlns:a16="http://schemas.microsoft.com/office/drawing/2014/main" id="{E216336F-C078-4B54-B579-6D8D6AC7ED5C}"/>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9" name="テキスト ボックス 568">
          <a:extLst>
            <a:ext uri="{FF2B5EF4-FFF2-40B4-BE49-F238E27FC236}">
              <a16:creationId xmlns:a16="http://schemas.microsoft.com/office/drawing/2014/main" id="{764A9E42-479A-4784-B17D-BDA12C316692}"/>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0" name="テキスト ボックス 569">
          <a:extLst>
            <a:ext uri="{FF2B5EF4-FFF2-40B4-BE49-F238E27FC236}">
              <a16:creationId xmlns:a16="http://schemas.microsoft.com/office/drawing/2014/main" id="{EAB89D75-6835-48B9-B925-52C28BD96E88}"/>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1" name="テキスト ボックス 570">
          <a:extLst>
            <a:ext uri="{FF2B5EF4-FFF2-40B4-BE49-F238E27FC236}">
              <a16:creationId xmlns:a16="http://schemas.microsoft.com/office/drawing/2014/main" id="{ADBACB5D-7B3C-4658-8DED-7694D5E9F38C}"/>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2" name="テキスト ボックス 571">
          <a:extLst>
            <a:ext uri="{FF2B5EF4-FFF2-40B4-BE49-F238E27FC236}">
              <a16:creationId xmlns:a16="http://schemas.microsoft.com/office/drawing/2014/main" id="{E1E4FB1D-019F-49FB-A28D-68342DF72A42}"/>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3" name="テキスト ボックス 572">
          <a:extLst>
            <a:ext uri="{FF2B5EF4-FFF2-40B4-BE49-F238E27FC236}">
              <a16:creationId xmlns:a16="http://schemas.microsoft.com/office/drawing/2014/main" id="{52D9A2C3-536C-4B7C-8658-F3F47BE8C400}"/>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4" name="テキスト ボックス 573">
          <a:extLst>
            <a:ext uri="{FF2B5EF4-FFF2-40B4-BE49-F238E27FC236}">
              <a16:creationId xmlns:a16="http://schemas.microsoft.com/office/drawing/2014/main" id="{A99F0E1E-64C4-463F-8EE2-CF9DD284D9E8}"/>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5" name="テキスト ボックス 574">
          <a:extLst>
            <a:ext uri="{FF2B5EF4-FFF2-40B4-BE49-F238E27FC236}">
              <a16:creationId xmlns:a16="http://schemas.microsoft.com/office/drawing/2014/main" id="{4C7A3FE0-C13B-487D-A46B-AF04EBDD2844}"/>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6" name="テキスト ボックス 575">
          <a:extLst>
            <a:ext uri="{FF2B5EF4-FFF2-40B4-BE49-F238E27FC236}">
              <a16:creationId xmlns:a16="http://schemas.microsoft.com/office/drawing/2014/main" id="{245A3ADE-FEF5-4ED5-9BE3-525094E8B6E1}"/>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7" name="テキスト ボックス 576">
          <a:extLst>
            <a:ext uri="{FF2B5EF4-FFF2-40B4-BE49-F238E27FC236}">
              <a16:creationId xmlns:a16="http://schemas.microsoft.com/office/drawing/2014/main" id="{8FAA120A-80D7-4D01-8D67-F22A208AC6CA}"/>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8" name="テキスト ボックス 577">
          <a:extLst>
            <a:ext uri="{FF2B5EF4-FFF2-40B4-BE49-F238E27FC236}">
              <a16:creationId xmlns:a16="http://schemas.microsoft.com/office/drawing/2014/main" id="{5A76479E-2662-42E4-B949-4B1FE97FD515}"/>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9" name="テキスト ボックス 578">
          <a:extLst>
            <a:ext uri="{FF2B5EF4-FFF2-40B4-BE49-F238E27FC236}">
              <a16:creationId xmlns:a16="http://schemas.microsoft.com/office/drawing/2014/main" id="{F11BDA75-A0C6-4646-8187-EAE9159375A0}"/>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0" name="テキスト ボックス 579">
          <a:extLst>
            <a:ext uri="{FF2B5EF4-FFF2-40B4-BE49-F238E27FC236}">
              <a16:creationId xmlns:a16="http://schemas.microsoft.com/office/drawing/2014/main" id="{A4C2A797-D552-425D-96F6-63E742C714DC}"/>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1" name="テキスト ボックス 580">
          <a:extLst>
            <a:ext uri="{FF2B5EF4-FFF2-40B4-BE49-F238E27FC236}">
              <a16:creationId xmlns:a16="http://schemas.microsoft.com/office/drawing/2014/main" id="{E4C364AD-E1FC-4307-9F82-6BFAE1545462}"/>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2" name="テキスト ボックス 581">
          <a:extLst>
            <a:ext uri="{FF2B5EF4-FFF2-40B4-BE49-F238E27FC236}">
              <a16:creationId xmlns:a16="http://schemas.microsoft.com/office/drawing/2014/main" id="{ED58D005-B1B1-41F5-8094-9EC1595A0D83}"/>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3" name="テキスト ボックス 582">
          <a:extLst>
            <a:ext uri="{FF2B5EF4-FFF2-40B4-BE49-F238E27FC236}">
              <a16:creationId xmlns:a16="http://schemas.microsoft.com/office/drawing/2014/main" id="{7B9BDFAE-7C96-44B4-A8F1-49023B6E0AC6}"/>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4" name="テキスト ボックス 583">
          <a:extLst>
            <a:ext uri="{FF2B5EF4-FFF2-40B4-BE49-F238E27FC236}">
              <a16:creationId xmlns:a16="http://schemas.microsoft.com/office/drawing/2014/main" id="{BC670B43-9374-4DE9-9F0B-44320111C619}"/>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5" name="テキスト ボックス 584">
          <a:extLst>
            <a:ext uri="{FF2B5EF4-FFF2-40B4-BE49-F238E27FC236}">
              <a16:creationId xmlns:a16="http://schemas.microsoft.com/office/drawing/2014/main" id="{ECCC499D-8EBE-493B-B22A-756F07003E63}"/>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6" name="テキスト ボックス 585">
          <a:extLst>
            <a:ext uri="{FF2B5EF4-FFF2-40B4-BE49-F238E27FC236}">
              <a16:creationId xmlns:a16="http://schemas.microsoft.com/office/drawing/2014/main" id="{5AF31844-0052-4CC1-86A4-24162FF5E4B3}"/>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7" name="テキスト ボックス 586">
          <a:extLst>
            <a:ext uri="{FF2B5EF4-FFF2-40B4-BE49-F238E27FC236}">
              <a16:creationId xmlns:a16="http://schemas.microsoft.com/office/drawing/2014/main" id="{0B69743B-FE71-4014-9DE2-26925D752908}"/>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8" name="テキスト ボックス 587">
          <a:extLst>
            <a:ext uri="{FF2B5EF4-FFF2-40B4-BE49-F238E27FC236}">
              <a16:creationId xmlns:a16="http://schemas.microsoft.com/office/drawing/2014/main" id="{CF67E295-E803-415D-9676-FC28674323E6}"/>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9" name="テキスト ボックス 588">
          <a:extLst>
            <a:ext uri="{FF2B5EF4-FFF2-40B4-BE49-F238E27FC236}">
              <a16:creationId xmlns:a16="http://schemas.microsoft.com/office/drawing/2014/main" id="{7EEFCF25-CB21-4BEE-9958-26129EC2DBAF}"/>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0" name="テキスト ボックス 589">
          <a:extLst>
            <a:ext uri="{FF2B5EF4-FFF2-40B4-BE49-F238E27FC236}">
              <a16:creationId xmlns:a16="http://schemas.microsoft.com/office/drawing/2014/main" id="{A773E5AC-3A9C-47AC-ADC0-1E456834798D}"/>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1" name="テキスト ボックス 590">
          <a:extLst>
            <a:ext uri="{FF2B5EF4-FFF2-40B4-BE49-F238E27FC236}">
              <a16:creationId xmlns:a16="http://schemas.microsoft.com/office/drawing/2014/main" id="{23DDC7AE-59FA-481F-90B6-75A2EEC9260F}"/>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2" name="テキスト ボックス 591">
          <a:extLst>
            <a:ext uri="{FF2B5EF4-FFF2-40B4-BE49-F238E27FC236}">
              <a16:creationId xmlns:a16="http://schemas.microsoft.com/office/drawing/2014/main" id="{CAAE8D2E-A03B-4E84-AC91-297883EBF5C9}"/>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3" name="テキスト ボックス 592">
          <a:extLst>
            <a:ext uri="{FF2B5EF4-FFF2-40B4-BE49-F238E27FC236}">
              <a16:creationId xmlns:a16="http://schemas.microsoft.com/office/drawing/2014/main" id="{47E8E608-B154-474E-A01A-DC1611D1E0D3}"/>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4" name="テキスト ボックス 593">
          <a:extLst>
            <a:ext uri="{FF2B5EF4-FFF2-40B4-BE49-F238E27FC236}">
              <a16:creationId xmlns:a16="http://schemas.microsoft.com/office/drawing/2014/main" id="{D2808A71-4812-4C63-8E49-FC90C18642A8}"/>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5" name="テキスト ボックス 594">
          <a:extLst>
            <a:ext uri="{FF2B5EF4-FFF2-40B4-BE49-F238E27FC236}">
              <a16:creationId xmlns:a16="http://schemas.microsoft.com/office/drawing/2014/main" id="{2EFF77C9-4FEC-4986-B1BB-EC12FDD1A5C5}"/>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6" name="テキスト ボックス 595">
          <a:extLst>
            <a:ext uri="{FF2B5EF4-FFF2-40B4-BE49-F238E27FC236}">
              <a16:creationId xmlns:a16="http://schemas.microsoft.com/office/drawing/2014/main" id="{0916EA51-903B-4F8E-BCC7-184CEBDAB510}"/>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7" name="テキスト ボックス 596">
          <a:extLst>
            <a:ext uri="{FF2B5EF4-FFF2-40B4-BE49-F238E27FC236}">
              <a16:creationId xmlns:a16="http://schemas.microsoft.com/office/drawing/2014/main" id="{C858FDEE-CD57-43EF-B51F-C8DFC58EA833}"/>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8" name="テキスト ボックス 597">
          <a:extLst>
            <a:ext uri="{FF2B5EF4-FFF2-40B4-BE49-F238E27FC236}">
              <a16:creationId xmlns:a16="http://schemas.microsoft.com/office/drawing/2014/main" id="{B5F64660-6F8A-4261-8092-6FC1C02493E6}"/>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9" name="テキスト ボックス 598">
          <a:extLst>
            <a:ext uri="{FF2B5EF4-FFF2-40B4-BE49-F238E27FC236}">
              <a16:creationId xmlns:a16="http://schemas.microsoft.com/office/drawing/2014/main" id="{285E4258-079B-4167-B1C1-86A3273669E8}"/>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0" name="テキスト ボックス 599">
          <a:extLst>
            <a:ext uri="{FF2B5EF4-FFF2-40B4-BE49-F238E27FC236}">
              <a16:creationId xmlns:a16="http://schemas.microsoft.com/office/drawing/2014/main" id="{1D341E4A-829F-4EAC-A0FE-89E810B09A54}"/>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1" name="テキスト ボックス 600">
          <a:extLst>
            <a:ext uri="{FF2B5EF4-FFF2-40B4-BE49-F238E27FC236}">
              <a16:creationId xmlns:a16="http://schemas.microsoft.com/office/drawing/2014/main" id="{34011862-32F8-4552-BA4B-995A3F47C6BF}"/>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2" name="テキスト ボックス 601">
          <a:extLst>
            <a:ext uri="{FF2B5EF4-FFF2-40B4-BE49-F238E27FC236}">
              <a16:creationId xmlns:a16="http://schemas.microsoft.com/office/drawing/2014/main" id="{97C49814-06E4-401B-92F2-95559468090A}"/>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3" name="テキスト ボックス 602">
          <a:extLst>
            <a:ext uri="{FF2B5EF4-FFF2-40B4-BE49-F238E27FC236}">
              <a16:creationId xmlns:a16="http://schemas.microsoft.com/office/drawing/2014/main" id="{3FE2BBAD-8741-40C4-96E4-C834268BF3C5}"/>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4" name="テキスト ボックス 603">
          <a:extLst>
            <a:ext uri="{FF2B5EF4-FFF2-40B4-BE49-F238E27FC236}">
              <a16:creationId xmlns:a16="http://schemas.microsoft.com/office/drawing/2014/main" id="{66D08E55-58EA-4134-A1C9-74E88102E9D3}"/>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5" name="テキスト ボックス 604">
          <a:extLst>
            <a:ext uri="{FF2B5EF4-FFF2-40B4-BE49-F238E27FC236}">
              <a16:creationId xmlns:a16="http://schemas.microsoft.com/office/drawing/2014/main" id="{6E828305-EBA8-4024-80FE-3AB503DE4F1C}"/>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6" name="テキスト ボックス 605">
          <a:extLst>
            <a:ext uri="{FF2B5EF4-FFF2-40B4-BE49-F238E27FC236}">
              <a16:creationId xmlns:a16="http://schemas.microsoft.com/office/drawing/2014/main" id="{946C76A4-B243-4CDE-B791-79CEB57B5F29}"/>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7" name="テキスト ボックス 606">
          <a:extLst>
            <a:ext uri="{FF2B5EF4-FFF2-40B4-BE49-F238E27FC236}">
              <a16:creationId xmlns:a16="http://schemas.microsoft.com/office/drawing/2014/main" id="{F9DCD2B2-32A8-4177-9ABF-4401041BF699}"/>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8" name="テキスト ボックス 607">
          <a:extLst>
            <a:ext uri="{FF2B5EF4-FFF2-40B4-BE49-F238E27FC236}">
              <a16:creationId xmlns:a16="http://schemas.microsoft.com/office/drawing/2014/main" id="{EDA7FED2-163E-4607-A944-75F9FBF575D8}"/>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9" name="テキスト ボックス 608">
          <a:extLst>
            <a:ext uri="{FF2B5EF4-FFF2-40B4-BE49-F238E27FC236}">
              <a16:creationId xmlns:a16="http://schemas.microsoft.com/office/drawing/2014/main" id="{508BD76E-D02C-45EF-9E85-4A23076C3F3A}"/>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0" name="テキスト ボックス 609">
          <a:extLst>
            <a:ext uri="{FF2B5EF4-FFF2-40B4-BE49-F238E27FC236}">
              <a16:creationId xmlns:a16="http://schemas.microsoft.com/office/drawing/2014/main" id="{3A214DE9-F912-4331-842D-FA243FA51410}"/>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1" name="テキスト ボックス 610">
          <a:extLst>
            <a:ext uri="{FF2B5EF4-FFF2-40B4-BE49-F238E27FC236}">
              <a16:creationId xmlns:a16="http://schemas.microsoft.com/office/drawing/2014/main" id="{4E853B31-6B56-426E-AA0A-17AFDEE47F47}"/>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2" name="テキスト ボックス 611">
          <a:extLst>
            <a:ext uri="{FF2B5EF4-FFF2-40B4-BE49-F238E27FC236}">
              <a16:creationId xmlns:a16="http://schemas.microsoft.com/office/drawing/2014/main" id="{ED27F3BE-5CB4-40A0-ADFF-C6D824280A1E}"/>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3" name="テキスト ボックス 612">
          <a:extLst>
            <a:ext uri="{FF2B5EF4-FFF2-40B4-BE49-F238E27FC236}">
              <a16:creationId xmlns:a16="http://schemas.microsoft.com/office/drawing/2014/main" id="{1E267CD9-016C-4379-A7F3-AD3B3D95AF9F}"/>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4" name="テキスト ボックス 613">
          <a:extLst>
            <a:ext uri="{FF2B5EF4-FFF2-40B4-BE49-F238E27FC236}">
              <a16:creationId xmlns:a16="http://schemas.microsoft.com/office/drawing/2014/main" id="{CB93D86B-6F6D-4172-B33B-C8983B2CAFB5}"/>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5" name="テキスト ボックス 614">
          <a:extLst>
            <a:ext uri="{FF2B5EF4-FFF2-40B4-BE49-F238E27FC236}">
              <a16:creationId xmlns:a16="http://schemas.microsoft.com/office/drawing/2014/main" id="{EA3284BC-9C5F-419C-A97C-7B99A10A081E}"/>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6" name="テキスト ボックス 615">
          <a:extLst>
            <a:ext uri="{FF2B5EF4-FFF2-40B4-BE49-F238E27FC236}">
              <a16:creationId xmlns:a16="http://schemas.microsoft.com/office/drawing/2014/main" id="{85C44178-120F-4607-B38C-D50C7BCDC693}"/>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7" name="テキスト ボックス 616">
          <a:extLst>
            <a:ext uri="{FF2B5EF4-FFF2-40B4-BE49-F238E27FC236}">
              <a16:creationId xmlns:a16="http://schemas.microsoft.com/office/drawing/2014/main" id="{138E8FBC-F558-4AF1-8824-8D6B91C44331}"/>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8" name="テキスト ボックス 617">
          <a:extLst>
            <a:ext uri="{FF2B5EF4-FFF2-40B4-BE49-F238E27FC236}">
              <a16:creationId xmlns:a16="http://schemas.microsoft.com/office/drawing/2014/main" id="{063242B2-E749-402F-BB81-CE49C69BB44C}"/>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9" name="テキスト ボックス 618">
          <a:extLst>
            <a:ext uri="{FF2B5EF4-FFF2-40B4-BE49-F238E27FC236}">
              <a16:creationId xmlns:a16="http://schemas.microsoft.com/office/drawing/2014/main" id="{8800F2AE-B979-4BD4-B7FE-0CCF9EF9C92D}"/>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0" name="テキスト ボックス 619">
          <a:extLst>
            <a:ext uri="{FF2B5EF4-FFF2-40B4-BE49-F238E27FC236}">
              <a16:creationId xmlns:a16="http://schemas.microsoft.com/office/drawing/2014/main" id="{FA7D173C-0135-4184-9AE7-5AB3BAAEBFD0}"/>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1" name="テキスト ボックス 620">
          <a:extLst>
            <a:ext uri="{FF2B5EF4-FFF2-40B4-BE49-F238E27FC236}">
              <a16:creationId xmlns:a16="http://schemas.microsoft.com/office/drawing/2014/main" id="{F2A5E89A-94E6-4EE3-B68E-1763F6F48628}"/>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2" name="テキスト ボックス 621">
          <a:extLst>
            <a:ext uri="{FF2B5EF4-FFF2-40B4-BE49-F238E27FC236}">
              <a16:creationId xmlns:a16="http://schemas.microsoft.com/office/drawing/2014/main" id="{3228999C-E282-41A6-BD3A-093A06884401}"/>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3" name="テキスト ボックス 622">
          <a:extLst>
            <a:ext uri="{FF2B5EF4-FFF2-40B4-BE49-F238E27FC236}">
              <a16:creationId xmlns:a16="http://schemas.microsoft.com/office/drawing/2014/main" id="{48CAE59B-D687-4E86-B156-311338A5A2EA}"/>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4" name="テキスト ボックス 623">
          <a:extLst>
            <a:ext uri="{FF2B5EF4-FFF2-40B4-BE49-F238E27FC236}">
              <a16:creationId xmlns:a16="http://schemas.microsoft.com/office/drawing/2014/main" id="{213B4DB5-6ADC-4E28-B1B6-2843AB0DC33D}"/>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5" name="テキスト ボックス 624">
          <a:extLst>
            <a:ext uri="{FF2B5EF4-FFF2-40B4-BE49-F238E27FC236}">
              <a16:creationId xmlns:a16="http://schemas.microsoft.com/office/drawing/2014/main" id="{870B4D09-A319-4907-98C1-D2FC9073105F}"/>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6" name="テキスト ボックス 625">
          <a:extLst>
            <a:ext uri="{FF2B5EF4-FFF2-40B4-BE49-F238E27FC236}">
              <a16:creationId xmlns:a16="http://schemas.microsoft.com/office/drawing/2014/main" id="{02505702-6547-4D85-BA55-952BF1AB7CBC}"/>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7" name="テキスト ボックス 626">
          <a:extLst>
            <a:ext uri="{FF2B5EF4-FFF2-40B4-BE49-F238E27FC236}">
              <a16:creationId xmlns:a16="http://schemas.microsoft.com/office/drawing/2014/main" id="{6AFBF0D6-49E9-4D6F-AC3D-131824EB326C}"/>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8" name="テキスト ボックス 627">
          <a:extLst>
            <a:ext uri="{FF2B5EF4-FFF2-40B4-BE49-F238E27FC236}">
              <a16:creationId xmlns:a16="http://schemas.microsoft.com/office/drawing/2014/main" id="{10C1BE5D-FB4F-448F-8901-227FB6C2B251}"/>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9" name="テキスト ボックス 628">
          <a:extLst>
            <a:ext uri="{FF2B5EF4-FFF2-40B4-BE49-F238E27FC236}">
              <a16:creationId xmlns:a16="http://schemas.microsoft.com/office/drawing/2014/main" id="{C34851DB-F717-4545-9A13-1768C0C8EEFA}"/>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0" name="テキスト ボックス 629">
          <a:extLst>
            <a:ext uri="{FF2B5EF4-FFF2-40B4-BE49-F238E27FC236}">
              <a16:creationId xmlns:a16="http://schemas.microsoft.com/office/drawing/2014/main" id="{F8F316C8-0BD7-4DA9-9960-1F422076FB80}"/>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1" name="テキスト ボックス 630">
          <a:extLst>
            <a:ext uri="{FF2B5EF4-FFF2-40B4-BE49-F238E27FC236}">
              <a16:creationId xmlns:a16="http://schemas.microsoft.com/office/drawing/2014/main" id="{B0DA8F38-6BB2-4F0C-8517-675A73A848FD}"/>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2" name="テキスト ボックス 631">
          <a:extLst>
            <a:ext uri="{FF2B5EF4-FFF2-40B4-BE49-F238E27FC236}">
              <a16:creationId xmlns:a16="http://schemas.microsoft.com/office/drawing/2014/main" id="{91BC3032-E1C1-446A-A22D-287311DB8F1A}"/>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3" name="テキスト ボックス 632">
          <a:extLst>
            <a:ext uri="{FF2B5EF4-FFF2-40B4-BE49-F238E27FC236}">
              <a16:creationId xmlns:a16="http://schemas.microsoft.com/office/drawing/2014/main" id="{D9085387-923D-47E7-B276-F9540BB7DDC8}"/>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4" name="テキスト ボックス 633">
          <a:extLst>
            <a:ext uri="{FF2B5EF4-FFF2-40B4-BE49-F238E27FC236}">
              <a16:creationId xmlns:a16="http://schemas.microsoft.com/office/drawing/2014/main" id="{42F4062B-43F6-4E48-BF46-23CAACA1C2B5}"/>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5" name="テキスト ボックス 634">
          <a:extLst>
            <a:ext uri="{FF2B5EF4-FFF2-40B4-BE49-F238E27FC236}">
              <a16:creationId xmlns:a16="http://schemas.microsoft.com/office/drawing/2014/main" id="{EDC54997-EF07-4A98-B28F-747958D67E2A}"/>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6" name="テキスト ボックス 635">
          <a:extLst>
            <a:ext uri="{FF2B5EF4-FFF2-40B4-BE49-F238E27FC236}">
              <a16:creationId xmlns:a16="http://schemas.microsoft.com/office/drawing/2014/main" id="{810EA85C-64DB-40F4-8B80-D1E6B74898A3}"/>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7" name="テキスト ボックス 636">
          <a:extLst>
            <a:ext uri="{FF2B5EF4-FFF2-40B4-BE49-F238E27FC236}">
              <a16:creationId xmlns:a16="http://schemas.microsoft.com/office/drawing/2014/main" id="{0999878D-233C-4A57-BB21-F5393D2CC893}"/>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8" name="テキスト ボックス 637">
          <a:extLst>
            <a:ext uri="{FF2B5EF4-FFF2-40B4-BE49-F238E27FC236}">
              <a16:creationId xmlns:a16="http://schemas.microsoft.com/office/drawing/2014/main" id="{93EC94DA-0ADA-481A-9C2C-9EB55F9739FB}"/>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9" name="テキスト ボックス 638">
          <a:extLst>
            <a:ext uri="{FF2B5EF4-FFF2-40B4-BE49-F238E27FC236}">
              <a16:creationId xmlns:a16="http://schemas.microsoft.com/office/drawing/2014/main" id="{DBF6A292-8947-4442-9BD9-D339692FD494}"/>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0" name="テキスト ボックス 639">
          <a:extLst>
            <a:ext uri="{FF2B5EF4-FFF2-40B4-BE49-F238E27FC236}">
              <a16:creationId xmlns:a16="http://schemas.microsoft.com/office/drawing/2014/main" id="{9911A1B3-E2F3-4B07-8557-280DC9794F4C}"/>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1" name="テキスト ボックス 640">
          <a:extLst>
            <a:ext uri="{FF2B5EF4-FFF2-40B4-BE49-F238E27FC236}">
              <a16:creationId xmlns:a16="http://schemas.microsoft.com/office/drawing/2014/main" id="{B7491943-33F0-448F-912F-5B70879B4486}"/>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2" name="テキスト ボックス 641">
          <a:extLst>
            <a:ext uri="{FF2B5EF4-FFF2-40B4-BE49-F238E27FC236}">
              <a16:creationId xmlns:a16="http://schemas.microsoft.com/office/drawing/2014/main" id="{6A25588F-4283-4932-8EB8-6ECF2536C426}"/>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3" name="テキスト ボックス 642">
          <a:extLst>
            <a:ext uri="{FF2B5EF4-FFF2-40B4-BE49-F238E27FC236}">
              <a16:creationId xmlns:a16="http://schemas.microsoft.com/office/drawing/2014/main" id="{D3F01F3D-8BDF-49E4-A99C-EBC7564AB7A2}"/>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4" name="テキスト ボックス 643">
          <a:extLst>
            <a:ext uri="{FF2B5EF4-FFF2-40B4-BE49-F238E27FC236}">
              <a16:creationId xmlns:a16="http://schemas.microsoft.com/office/drawing/2014/main" id="{FA743713-0760-448D-A6F9-B530C8FEDD11}"/>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5" name="テキスト ボックス 644">
          <a:extLst>
            <a:ext uri="{FF2B5EF4-FFF2-40B4-BE49-F238E27FC236}">
              <a16:creationId xmlns:a16="http://schemas.microsoft.com/office/drawing/2014/main" id="{AF680003-45A6-4630-B026-AA114B2150CD}"/>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6" name="テキスト ボックス 645">
          <a:extLst>
            <a:ext uri="{FF2B5EF4-FFF2-40B4-BE49-F238E27FC236}">
              <a16:creationId xmlns:a16="http://schemas.microsoft.com/office/drawing/2014/main" id="{B5659E16-83A7-425E-8656-1D5C1E5488AA}"/>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7" name="テキスト ボックス 646">
          <a:extLst>
            <a:ext uri="{FF2B5EF4-FFF2-40B4-BE49-F238E27FC236}">
              <a16:creationId xmlns:a16="http://schemas.microsoft.com/office/drawing/2014/main" id="{3449EF99-6734-4090-9FE3-DC79AB016096}"/>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8" name="テキスト ボックス 647">
          <a:extLst>
            <a:ext uri="{FF2B5EF4-FFF2-40B4-BE49-F238E27FC236}">
              <a16:creationId xmlns:a16="http://schemas.microsoft.com/office/drawing/2014/main" id="{C0D971EE-8D02-40D9-A37F-557DBD1D9066}"/>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9" name="テキスト ボックス 648">
          <a:extLst>
            <a:ext uri="{FF2B5EF4-FFF2-40B4-BE49-F238E27FC236}">
              <a16:creationId xmlns:a16="http://schemas.microsoft.com/office/drawing/2014/main" id="{3A6C94C9-6890-4C7D-98B5-C5149069AA33}"/>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0" name="テキスト ボックス 649">
          <a:extLst>
            <a:ext uri="{FF2B5EF4-FFF2-40B4-BE49-F238E27FC236}">
              <a16:creationId xmlns:a16="http://schemas.microsoft.com/office/drawing/2014/main" id="{7E96A3EA-A289-4B46-918D-9C1451451A91}"/>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1" name="テキスト ボックス 650">
          <a:extLst>
            <a:ext uri="{FF2B5EF4-FFF2-40B4-BE49-F238E27FC236}">
              <a16:creationId xmlns:a16="http://schemas.microsoft.com/office/drawing/2014/main" id="{8E20C675-D653-462B-B5CB-9013EB4577AD}"/>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2" name="テキスト ボックス 651">
          <a:extLst>
            <a:ext uri="{FF2B5EF4-FFF2-40B4-BE49-F238E27FC236}">
              <a16:creationId xmlns:a16="http://schemas.microsoft.com/office/drawing/2014/main" id="{96F42EE0-D6C8-46EB-B3F1-8E673DCB5349}"/>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3" name="テキスト ボックス 652">
          <a:extLst>
            <a:ext uri="{FF2B5EF4-FFF2-40B4-BE49-F238E27FC236}">
              <a16:creationId xmlns:a16="http://schemas.microsoft.com/office/drawing/2014/main" id="{DA38FAFE-ED52-4DC0-B999-0930F7D8BE58}"/>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4" name="テキスト ボックス 653">
          <a:extLst>
            <a:ext uri="{FF2B5EF4-FFF2-40B4-BE49-F238E27FC236}">
              <a16:creationId xmlns:a16="http://schemas.microsoft.com/office/drawing/2014/main" id="{B226F47A-D24D-4B7C-B2A9-7F07D465A69A}"/>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5" name="テキスト ボックス 654">
          <a:extLst>
            <a:ext uri="{FF2B5EF4-FFF2-40B4-BE49-F238E27FC236}">
              <a16:creationId xmlns:a16="http://schemas.microsoft.com/office/drawing/2014/main" id="{479798DE-3C26-4FD7-B099-279F8F33B433}"/>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6" name="テキスト ボックス 655">
          <a:extLst>
            <a:ext uri="{FF2B5EF4-FFF2-40B4-BE49-F238E27FC236}">
              <a16:creationId xmlns:a16="http://schemas.microsoft.com/office/drawing/2014/main" id="{E70F2D1E-064E-4BB0-AF85-841F72AFC4DF}"/>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7" name="テキスト ボックス 656">
          <a:extLst>
            <a:ext uri="{FF2B5EF4-FFF2-40B4-BE49-F238E27FC236}">
              <a16:creationId xmlns:a16="http://schemas.microsoft.com/office/drawing/2014/main" id="{90240A93-06D0-4989-BE15-5B5D4D97F14B}"/>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8" name="テキスト ボックス 657">
          <a:extLst>
            <a:ext uri="{FF2B5EF4-FFF2-40B4-BE49-F238E27FC236}">
              <a16:creationId xmlns:a16="http://schemas.microsoft.com/office/drawing/2014/main" id="{F617FA55-8FEC-4361-8983-983A89331F93}"/>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9" name="テキスト ボックス 658">
          <a:extLst>
            <a:ext uri="{FF2B5EF4-FFF2-40B4-BE49-F238E27FC236}">
              <a16:creationId xmlns:a16="http://schemas.microsoft.com/office/drawing/2014/main" id="{2D4E7E8B-0370-47E6-BFC8-9B8EF8A0AC82}"/>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0" name="テキスト ボックス 659">
          <a:extLst>
            <a:ext uri="{FF2B5EF4-FFF2-40B4-BE49-F238E27FC236}">
              <a16:creationId xmlns:a16="http://schemas.microsoft.com/office/drawing/2014/main" id="{A7BD9A1E-0CDD-4424-9461-2BF4DCD37F30}"/>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1" name="テキスト ボックス 660">
          <a:extLst>
            <a:ext uri="{FF2B5EF4-FFF2-40B4-BE49-F238E27FC236}">
              <a16:creationId xmlns:a16="http://schemas.microsoft.com/office/drawing/2014/main" id="{208D338F-1D49-456F-883B-5D3D5CA913BD}"/>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2" name="テキスト ボックス 661">
          <a:extLst>
            <a:ext uri="{FF2B5EF4-FFF2-40B4-BE49-F238E27FC236}">
              <a16:creationId xmlns:a16="http://schemas.microsoft.com/office/drawing/2014/main" id="{0D4B2E1C-45D0-4374-90C7-F2EAEC132C83}"/>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3" name="テキスト ボックス 662">
          <a:extLst>
            <a:ext uri="{FF2B5EF4-FFF2-40B4-BE49-F238E27FC236}">
              <a16:creationId xmlns:a16="http://schemas.microsoft.com/office/drawing/2014/main" id="{386F6064-2044-439D-B3F4-897C69891D8F}"/>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4" name="テキスト ボックス 663">
          <a:extLst>
            <a:ext uri="{FF2B5EF4-FFF2-40B4-BE49-F238E27FC236}">
              <a16:creationId xmlns:a16="http://schemas.microsoft.com/office/drawing/2014/main" id="{83FAE016-E9AA-4755-B1EC-B354126C7A85}"/>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5" name="テキスト ボックス 664">
          <a:extLst>
            <a:ext uri="{FF2B5EF4-FFF2-40B4-BE49-F238E27FC236}">
              <a16:creationId xmlns:a16="http://schemas.microsoft.com/office/drawing/2014/main" id="{860731E1-46B6-4603-89A4-BD6FF8027E43}"/>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6" name="テキスト ボックス 665">
          <a:extLst>
            <a:ext uri="{FF2B5EF4-FFF2-40B4-BE49-F238E27FC236}">
              <a16:creationId xmlns:a16="http://schemas.microsoft.com/office/drawing/2014/main" id="{2B820C8E-2ADB-4A9B-82EE-14DCC02851AD}"/>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7" name="テキスト ボックス 666">
          <a:extLst>
            <a:ext uri="{FF2B5EF4-FFF2-40B4-BE49-F238E27FC236}">
              <a16:creationId xmlns:a16="http://schemas.microsoft.com/office/drawing/2014/main" id="{9934E74E-970F-4D6E-A4AA-783FF12C51AA}"/>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8" name="テキスト ボックス 667">
          <a:extLst>
            <a:ext uri="{FF2B5EF4-FFF2-40B4-BE49-F238E27FC236}">
              <a16:creationId xmlns:a16="http://schemas.microsoft.com/office/drawing/2014/main" id="{9AD69940-E3AB-4059-BB4E-7B1B4126CD33}"/>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9" name="テキスト ボックス 668">
          <a:extLst>
            <a:ext uri="{FF2B5EF4-FFF2-40B4-BE49-F238E27FC236}">
              <a16:creationId xmlns:a16="http://schemas.microsoft.com/office/drawing/2014/main" id="{DDE2D5AF-2C09-48A5-A492-57DD314130C3}"/>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0" name="テキスト ボックス 669">
          <a:extLst>
            <a:ext uri="{FF2B5EF4-FFF2-40B4-BE49-F238E27FC236}">
              <a16:creationId xmlns:a16="http://schemas.microsoft.com/office/drawing/2014/main" id="{39AD1A83-4A93-4B9A-81A4-72ADFA946DCB}"/>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1" name="テキスト ボックス 670">
          <a:extLst>
            <a:ext uri="{FF2B5EF4-FFF2-40B4-BE49-F238E27FC236}">
              <a16:creationId xmlns:a16="http://schemas.microsoft.com/office/drawing/2014/main" id="{AEBBC1DD-CE40-4EBD-9CD3-1751F01A676B}"/>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2" name="テキスト ボックス 671">
          <a:extLst>
            <a:ext uri="{FF2B5EF4-FFF2-40B4-BE49-F238E27FC236}">
              <a16:creationId xmlns:a16="http://schemas.microsoft.com/office/drawing/2014/main" id="{E772AE51-CA28-4550-A864-6B37AC6CE42E}"/>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3" name="テキスト ボックス 672">
          <a:extLst>
            <a:ext uri="{FF2B5EF4-FFF2-40B4-BE49-F238E27FC236}">
              <a16:creationId xmlns:a16="http://schemas.microsoft.com/office/drawing/2014/main" id="{047E42C4-F0EF-4514-8350-5AAABB874437}"/>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4" name="テキスト ボックス 673">
          <a:extLst>
            <a:ext uri="{FF2B5EF4-FFF2-40B4-BE49-F238E27FC236}">
              <a16:creationId xmlns:a16="http://schemas.microsoft.com/office/drawing/2014/main" id="{A1D4AD61-18C9-417C-A629-5F99092A462B}"/>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5" name="テキスト ボックス 674">
          <a:extLst>
            <a:ext uri="{FF2B5EF4-FFF2-40B4-BE49-F238E27FC236}">
              <a16:creationId xmlns:a16="http://schemas.microsoft.com/office/drawing/2014/main" id="{BCB2647E-C64F-48CE-8C41-6E700D45BFAB}"/>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6" name="テキスト ボックス 675">
          <a:extLst>
            <a:ext uri="{FF2B5EF4-FFF2-40B4-BE49-F238E27FC236}">
              <a16:creationId xmlns:a16="http://schemas.microsoft.com/office/drawing/2014/main" id="{C3BE9791-2497-47AB-BB5C-920147B3EE0D}"/>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7" name="テキスト ボックス 676">
          <a:extLst>
            <a:ext uri="{FF2B5EF4-FFF2-40B4-BE49-F238E27FC236}">
              <a16:creationId xmlns:a16="http://schemas.microsoft.com/office/drawing/2014/main" id="{C36DB002-F063-43F1-8CE8-FFC4FE5AE944}"/>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8" name="テキスト ボックス 677">
          <a:extLst>
            <a:ext uri="{FF2B5EF4-FFF2-40B4-BE49-F238E27FC236}">
              <a16:creationId xmlns:a16="http://schemas.microsoft.com/office/drawing/2014/main" id="{5C07662A-521E-495E-8425-49000742773A}"/>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9" name="テキスト ボックス 678">
          <a:extLst>
            <a:ext uri="{FF2B5EF4-FFF2-40B4-BE49-F238E27FC236}">
              <a16:creationId xmlns:a16="http://schemas.microsoft.com/office/drawing/2014/main" id="{C47EE0B4-6815-4D8E-BB42-B22CE4C2604F}"/>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0" name="テキスト ボックス 679">
          <a:extLst>
            <a:ext uri="{FF2B5EF4-FFF2-40B4-BE49-F238E27FC236}">
              <a16:creationId xmlns:a16="http://schemas.microsoft.com/office/drawing/2014/main" id="{A0E9DCEE-5562-4765-B3D8-5D88DAE9904F}"/>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1" name="テキスト ボックス 680">
          <a:extLst>
            <a:ext uri="{FF2B5EF4-FFF2-40B4-BE49-F238E27FC236}">
              <a16:creationId xmlns:a16="http://schemas.microsoft.com/office/drawing/2014/main" id="{791A0E38-24EF-41C7-9BB3-C2600BB36EE4}"/>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2" name="テキスト ボックス 681">
          <a:extLst>
            <a:ext uri="{FF2B5EF4-FFF2-40B4-BE49-F238E27FC236}">
              <a16:creationId xmlns:a16="http://schemas.microsoft.com/office/drawing/2014/main" id="{59B428E4-106E-49AC-AA8B-B3400CA31EF3}"/>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3" name="テキスト ボックス 682">
          <a:extLst>
            <a:ext uri="{FF2B5EF4-FFF2-40B4-BE49-F238E27FC236}">
              <a16:creationId xmlns:a16="http://schemas.microsoft.com/office/drawing/2014/main" id="{00728DA4-BE2E-49DD-911B-01A66E7A8854}"/>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4" name="テキスト ボックス 683">
          <a:extLst>
            <a:ext uri="{FF2B5EF4-FFF2-40B4-BE49-F238E27FC236}">
              <a16:creationId xmlns:a16="http://schemas.microsoft.com/office/drawing/2014/main" id="{A484BC1E-F98D-4E4D-8FD8-F5ED987C4745}"/>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5" name="テキスト ボックス 684">
          <a:extLst>
            <a:ext uri="{FF2B5EF4-FFF2-40B4-BE49-F238E27FC236}">
              <a16:creationId xmlns:a16="http://schemas.microsoft.com/office/drawing/2014/main" id="{63B93B5C-54F7-42B6-9ECA-02CB9508A807}"/>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6" name="テキスト ボックス 685">
          <a:extLst>
            <a:ext uri="{FF2B5EF4-FFF2-40B4-BE49-F238E27FC236}">
              <a16:creationId xmlns:a16="http://schemas.microsoft.com/office/drawing/2014/main" id="{8F12D112-BE2B-4BDB-BD3B-071C9735F67A}"/>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7" name="テキスト ボックス 686">
          <a:extLst>
            <a:ext uri="{FF2B5EF4-FFF2-40B4-BE49-F238E27FC236}">
              <a16:creationId xmlns:a16="http://schemas.microsoft.com/office/drawing/2014/main" id="{8F5BA9E2-1F4F-4F29-8E09-5EFBA72A577C}"/>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8" name="テキスト ボックス 687">
          <a:extLst>
            <a:ext uri="{FF2B5EF4-FFF2-40B4-BE49-F238E27FC236}">
              <a16:creationId xmlns:a16="http://schemas.microsoft.com/office/drawing/2014/main" id="{836ECCB8-F042-4B21-9746-174C0468A50A}"/>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9" name="テキスト ボックス 688">
          <a:extLst>
            <a:ext uri="{FF2B5EF4-FFF2-40B4-BE49-F238E27FC236}">
              <a16:creationId xmlns:a16="http://schemas.microsoft.com/office/drawing/2014/main" id="{47A974B5-F339-4BE4-AF26-7F8BDE38B07B}"/>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0" name="テキスト ボックス 689">
          <a:extLst>
            <a:ext uri="{FF2B5EF4-FFF2-40B4-BE49-F238E27FC236}">
              <a16:creationId xmlns:a16="http://schemas.microsoft.com/office/drawing/2014/main" id="{E31EF1D9-774D-4E15-800B-9B257D4E20E3}"/>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1" name="テキスト ボックス 690">
          <a:extLst>
            <a:ext uri="{FF2B5EF4-FFF2-40B4-BE49-F238E27FC236}">
              <a16:creationId xmlns:a16="http://schemas.microsoft.com/office/drawing/2014/main" id="{AFDE85E6-E4FC-463C-8038-34CC22CB2A9D}"/>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2" name="テキスト ボックス 691">
          <a:extLst>
            <a:ext uri="{FF2B5EF4-FFF2-40B4-BE49-F238E27FC236}">
              <a16:creationId xmlns:a16="http://schemas.microsoft.com/office/drawing/2014/main" id="{856056A6-305F-4FD0-9AA0-B3B70F769156}"/>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3" name="テキスト ボックス 692">
          <a:extLst>
            <a:ext uri="{FF2B5EF4-FFF2-40B4-BE49-F238E27FC236}">
              <a16:creationId xmlns:a16="http://schemas.microsoft.com/office/drawing/2014/main" id="{5DDC4BAC-B02B-475F-914B-CDCB59728AAA}"/>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4" name="テキスト ボックス 693">
          <a:extLst>
            <a:ext uri="{FF2B5EF4-FFF2-40B4-BE49-F238E27FC236}">
              <a16:creationId xmlns:a16="http://schemas.microsoft.com/office/drawing/2014/main" id="{A7107F37-A84E-48C2-9D48-5FA43675E916}"/>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5" name="テキスト ボックス 694">
          <a:extLst>
            <a:ext uri="{FF2B5EF4-FFF2-40B4-BE49-F238E27FC236}">
              <a16:creationId xmlns:a16="http://schemas.microsoft.com/office/drawing/2014/main" id="{0297FCEC-62CE-4D7B-9B10-D887F84B4F06}"/>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6" name="テキスト ボックス 695">
          <a:extLst>
            <a:ext uri="{FF2B5EF4-FFF2-40B4-BE49-F238E27FC236}">
              <a16:creationId xmlns:a16="http://schemas.microsoft.com/office/drawing/2014/main" id="{A141980D-0127-4CC1-8035-729C2FCE9C1D}"/>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7" name="テキスト ボックス 696">
          <a:extLst>
            <a:ext uri="{FF2B5EF4-FFF2-40B4-BE49-F238E27FC236}">
              <a16:creationId xmlns:a16="http://schemas.microsoft.com/office/drawing/2014/main" id="{410D38A2-9AB3-422E-81B7-6F5121AE9E2F}"/>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8" name="テキスト ボックス 697">
          <a:extLst>
            <a:ext uri="{FF2B5EF4-FFF2-40B4-BE49-F238E27FC236}">
              <a16:creationId xmlns:a16="http://schemas.microsoft.com/office/drawing/2014/main" id="{F3638021-F769-4A2B-A293-0059E689E54F}"/>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9" name="テキスト ボックス 698">
          <a:extLst>
            <a:ext uri="{FF2B5EF4-FFF2-40B4-BE49-F238E27FC236}">
              <a16:creationId xmlns:a16="http://schemas.microsoft.com/office/drawing/2014/main" id="{164EE8D4-2AD0-4692-BC19-9A2D53263239}"/>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0" name="テキスト ボックス 699">
          <a:extLst>
            <a:ext uri="{FF2B5EF4-FFF2-40B4-BE49-F238E27FC236}">
              <a16:creationId xmlns:a16="http://schemas.microsoft.com/office/drawing/2014/main" id="{17292E38-3C12-4DE7-A044-BEE30735AF42}"/>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1" name="テキスト ボックス 700">
          <a:extLst>
            <a:ext uri="{FF2B5EF4-FFF2-40B4-BE49-F238E27FC236}">
              <a16:creationId xmlns:a16="http://schemas.microsoft.com/office/drawing/2014/main" id="{7997FE9F-3358-4FF1-97D7-2FF4C11BB63E}"/>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2" name="テキスト ボックス 701">
          <a:extLst>
            <a:ext uri="{FF2B5EF4-FFF2-40B4-BE49-F238E27FC236}">
              <a16:creationId xmlns:a16="http://schemas.microsoft.com/office/drawing/2014/main" id="{C8BA0B11-1CA9-43DD-B9DF-E0B0E73A031E}"/>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3" name="テキスト ボックス 702">
          <a:extLst>
            <a:ext uri="{FF2B5EF4-FFF2-40B4-BE49-F238E27FC236}">
              <a16:creationId xmlns:a16="http://schemas.microsoft.com/office/drawing/2014/main" id="{2E61F3CE-CAEF-4A24-99A4-10F6797CED58}"/>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4" name="テキスト ボックス 703">
          <a:extLst>
            <a:ext uri="{FF2B5EF4-FFF2-40B4-BE49-F238E27FC236}">
              <a16:creationId xmlns:a16="http://schemas.microsoft.com/office/drawing/2014/main" id="{EF571C44-4B3E-4D67-8D92-A0AB3C97A8C4}"/>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5" name="テキスト ボックス 704">
          <a:extLst>
            <a:ext uri="{FF2B5EF4-FFF2-40B4-BE49-F238E27FC236}">
              <a16:creationId xmlns:a16="http://schemas.microsoft.com/office/drawing/2014/main" id="{CDE3EC6D-2578-49D6-9F18-C555F8A4E317}"/>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6" name="テキスト ボックス 705">
          <a:extLst>
            <a:ext uri="{FF2B5EF4-FFF2-40B4-BE49-F238E27FC236}">
              <a16:creationId xmlns:a16="http://schemas.microsoft.com/office/drawing/2014/main" id="{0D4313EE-9363-4542-814F-177CE94BCDC4}"/>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7" name="テキスト ボックス 706">
          <a:extLst>
            <a:ext uri="{FF2B5EF4-FFF2-40B4-BE49-F238E27FC236}">
              <a16:creationId xmlns:a16="http://schemas.microsoft.com/office/drawing/2014/main" id="{33E4026D-31D8-448A-A052-6A73EEEF9992}"/>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8" name="テキスト ボックス 707">
          <a:extLst>
            <a:ext uri="{FF2B5EF4-FFF2-40B4-BE49-F238E27FC236}">
              <a16:creationId xmlns:a16="http://schemas.microsoft.com/office/drawing/2014/main" id="{57D58F66-DD3F-4E3D-BFE1-B03D30B56278}"/>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9" name="テキスト ボックス 708">
          <a:extLst>
            <a:ext uri="{FF2B5EF4-FFF2-40B4-BE49-F238E27FC236}">
              <a16:creationId xmlns:a16="http://schemas.microsoft.com/office/drawing/2014/main" id="{3D368D28-7069-41EA-AD7B-7B59A7C94BDB}"/>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0" name="テキスト ボックス 709">
          <a:extLst>
            <a:ext uri="{FF2B5EF4-FFF2-40B4-BE49-F238E27FC236}">
              <a16:creationId xmlns:a16="http://schemas.microsoft.com/office/drawing/2014/main" id="{D88B6064-2483-4DB8-ACE9-BE7ACBB30D1A}"/>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1" name="テキスト ボックス 710">
          <a:extLst>
            <a:ext uri="{FF2B5EF4-FFF2-40B4-BE49-F238E27FC236}">
              <a16:creationId xmlns:a16="http://schemas.microsoft.com/office/drawing/2014/main" id="{C8A8CC7D-226D-47A6-8290-849E1F4919B0}"/>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2" name="テキスト ボックス 711">
          <a:extLst>
            <a:ext uri="{FF2B5EF4-FFF2-40B4-BE49-F238E27FC236}">
              <a16:creationId xmlns:a16="http://schemas.microsoft.com/office/drawing/2014/main" id="{2E52D92D-5A9E-4593-AA47-39BD3651EBC7}"/>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3" name="テキスト ボックス 712">
          <a:extLst>
            <a:ext uri="{FF2B5EF4-FFF2-40B4-BE49-F238E27FC236}">
              <a16:creationId xmlns:a16="http://schemas.microsoft.com/office/drawing/2014/main" id="{C84002DE-86BF-4846-9319-92BCD3BE9757}"/>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4" name="テキスト ボックス 713">
          <a:extLst>
            <a:ext uri="{FF2B5EF4-FFF2-40B4-BE49-F238E27FC236}">
              <a16:creationId xmlns:a16="http://schemas.microsoft.com/office/drawing/2014/main" id="{06697A16-3A93-41A2-9742-DB4C279EFF3F}"/>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5" name="テキスト ボックス 714">
          <a:extLst>
            <a:ext uri="{FF2B5EF4-FFF2-40B4-BE49-F238E27FC236}">
              <a16:creationId xmlns:a16="http://schemas.microsoft.com/office/drawing/2014/main" id="{EF04C121-9078-418E-AAA9-6F40D827B38E}"/>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6" name="テキスト ボックス 715">
          <a:extLst>
            <a:ext uri="{FF2B5EF4-FFF2-40B4-BE49-F238E27FC236}">
              <a16:creationId xmlns:a16="http://schemas.microsoft.com/office/drawing/2014/main" id="{38D6267A-6983-4E4A-8986-8C16D6D1ECFA}"/>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7" name="テキスト ボックス 716">
          <a:extLst>
            <a:ext uri="{FF2B5EF4-FFF2-40B4-BE49-F238E27FC236}">
              <a16:creationId xmlns:a16="http://schemas.microsoft.com/office/drawing/2014/main" id="{FDB0ED79-DB3E-4817-A90A-B55925C33579}"/>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8" name="テキスト ボックス 717">
          <a:extLst>
            <a:ext uri="{FF2B5EF4-FFF2-40B4-BE49-F238E27FC236}">
              <a16:creationId xmlns:a16="http://schemas.microsoft.com/office/drawing/2014/main" id="{FCCDCDBC-BCB8-4219-8FB2-3BB09ECB8399}"/>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9" name="テキスト ボックス 718">
          <a:extLst>
            <a:ext uri="{FF2B5EF4-FFF2-40B4-BE49-F238E27FC236}">
              <a16:creationId xmlns:a16="http://schemas.microsoft.com/office/drawing/2014/main" id="{651F14DB-653E-4D2F-BC66-9AE984A4ECE3}"/>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0" name="テキスト ボックス 719">
          <a:extLst>
            <a:ext uri="{FF2B5EF4-FFF2-40B4-BE49-F238E27FC236}">
              <a16:creationId xmlns:a16="http://schemas.microsoft.com/office/drawing/2014/main" id="{D1AEE06B-3686-4183-ACB1-71A082C8C747}"/>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1" name="テキスト ボックス 720">
          <a:extLst>
            <a:ext uri="{FF2B5EF4-FFF2-40B4-BE49-F238E27FC236}">
              <a16:creationId xmlns:a16="http://schemas.microsoft.com/office/drawing/2014/main" id="{E2570A52-BB5D-44DC-BD38-508B6BAA5EE1}"/>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2" name="テキスト ボックス 721">
          <a:extLst>
            <a:ext uri="{FF2B5EF4-FFF2-40B4-BE49-F238E27FC236}">
              <a16:creationId xmlns:a16="http://schemas.microsoft.com/office/drawing/2014/main" id="{282BAFD6-6118-4E05-96DD-8C4C4F155785}"/>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3" name="テキスト ボックス 722">
          <a:extLst>
            <a:ext uri="{FF2B5EF4-FFF2-40B4-BE49-F238E27FC236}">
              <a16:creationId xmlns:a16="http://schemas.microsoft.com/office/drawing/2014/main" id="{CA77DEEC-1836-467D-A378-E3B7C5190997}"/>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4" name="テキスト ボックス 723">
          <a:extLst>
            <a:ext uri="{FF2B5EF4-FFF2-40B4-BE49-F238E27FC236}">
              <a16:creationId xmlns:a16="http://schemas.microsoft.com/office/drawing/2014/main" id="{ABF9AF5A-42DC-4F17-90D1-25B61AD9DC16}"/>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5" name="テキスト ボックス 724">
          <a:extLst>
            <a:ext uri="{FF2B5EF4-FFF2-40B4-BE49-F238E27FC236}">
              <a16:creationId xmlns:a16="http://schemas.microsoft.com/office/drawing/2014/main" id="{28FAEF82-D2F1-41D0-B2A4-A0C0865FF864}"/>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6" name="テキスト ボックス 725">
          <a:extLst>
            <a:ext uri="{FF2B5EF4-FFF2-40B4-BE49-F238E27FC236}">
              <a16:creationId xmlns:a16="http://schemas.microsoft.com/office/drawing/2014/main" id="{41159B9B-136F-45FF-B507-9A34CA481393}"/>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7" name="テキスト ボックス 726">
          <a:extLst>
            <a:ext uri="{FF2B5EF4-FFF2-40B4-BE49-F238E27FC236}">
              <a16:creationId xmlns:a16="http://schemas.microsoft.com/office/drawing/2014/main" id="{C1E797D1-AEF5-4597-A420-27AB25EFE9E3}"/>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8" name="テキスト ボックス 727">
          <a:extLst>
            <a:ext uri="{FF2B5EF4-FFF2-40B4-BE49-F238E27FC236}">
              <a16:creationId xmlns:a16="http://schemas.microsoft.com/office/drawing/2014/main" id="{06E1B13A-A955-4092-A86E-EB4BB8323C44}"/>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9" name="テキスト ボックス 728">
          <a:extLst>
            <a:ext uri="{FF2B5EF4-FFF2-40B4-BE49-F238E27FC236}">
              <a16:creationId xmlns:a16="http://schemas.microsoft.com/office/drawing/2014/main" id="{A8A154B6-A39E-4EB2-B0DC-DA338F9480F9}"/>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0" name="テキスト ボックス 729">
          <a:extLst>
            <a:ext uri="{FF2B5EF4-FFF2-40B4-BE49-F238E27FC236}">
              <a16:creationId xmlns:a16="http://schemas.microsoft.com/office/drawing/2014/main" id="{2F3DBA98-72E9-48C9-8A88-3608FD2E3734}"/>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1" name="テキスト ボックス 730">
          <a:extLst>
            <a:ext uri="{FF2B5EF4-FFF2-40B4-BE49-F238E27FC236}">
              <a16:creationId xmlns:a16="http://schemas.microsoft.com/office/drawing/2014/main" id="{C8B68B5B-4AD0-44A9-AFC7-0CCC92DCF6EA}"/>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2" name="テキスト ボックス 731">
          <a:extLst>
            <a:ext uri="{FF2B5EF4-FFF2-40B4-BE49-F238E27FC236}">
              <a16:creationId xmlns:a16="http://schemas.microsoft.com/office/drawing/2014/main" id="{D0DB7AC5-7657-4AA0-9FD4-C2FE2B934DE8}"/>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3" name="テキスト ボックス 732">
          <a:extLst>
            <a:ext uri="{FF2B5EF4-FFF2-40B4-BE49-F238E27FC236}">
              <a16:creationId xmlns:a16="http://schemas.microsoft.com/office/drawing/2014/main" id="{833BFBA5-61CF-484B-8CEC-8802062D239D}"/>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4" name="テキスト ボックス 733">
          <a:extLst>
            <a:ext uri="{FF2B5EF4-FFF2-40B4-BE49-F238E27FC236}">
              <a16:creationId xmlns:a16="http://schemas.microsoft.com/office/drawing/2014/main" id="{54F0FBA3-55E7-48DE-90A3-5340E18B97B5}"/>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5" name="テキスト ボックス 734">
          <a:extLst>
            <a:ext uri="{FF2B5EF4-FFF2-40B4-BE49-F238E27FC236}">
              <a16:creationId xmlns:a16="http://schemas.microsoft.com/office/drawing/2014/main" id="{0F754860-2272-4C8B-825A-E227D1267457}"/>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6" name="テキスト ボックス 735">
          <a:extLst>
            <a:ext uri="{FF2B5EF4-FFF2-40B4-BE49-F238E27FC236}">
              <a16:creationId xmlns:a16="http://schemas.microsoft.com/office/drawing/2014/main" id="{9D16E966-3490-4B35-AE55-19147B6617A7}"/>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7" name="テキスト ボックス 736">
          <a:extLst>
            <a:ext uri="{FF2B5EF4-FFF2-40B4-BE49-F238E27FC236}">
              <a16:creationId xmlns:a16="http://schemas.microsoft.com/office/drawing/2014/main" id="{D7EB8787-2EC1-4A30-871F-8414BAA3853C}"/>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8" name="テキスト ボックス 737">
          <a:extLst>
            <a:ext uri="{FF2B5EF4-FFF2-40B4-BE49-F238E27FC236}">
              <a16:creationId xmlns:a16="http://schemas.microsoft.com/office/drawing/2014/main" id="{71A2A4A9-2FB5-4ACA-9E98-ADD03FA854ED}"/>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9" name="テキスト ボックス 738">
          <a:extLst>
            <a:ext uri="{FF2B5EF4-FFF2-40B4-BE49-F238E27FC236}">
              <a16:creationId xmlns:a16="http://schemas.microsoft.com/office/drawing/2014/main" id="{A8D29261-2CBB-454D-94FC-844763025080}"/>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0" name="テキスト ボックス 739">
          <a:extLst>
            <a:ext uri="{FF2B5EF4-FFF2-40B4-BE49-F238E27FC236}">
              <a16:creationId xmlns:a16="http://schemas.microsoft.com/office/drawing/2014/main" id="{B8246442-9BF9-4987-9ACD-923AF4731C46}"/>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1" name="テキスト ボックス 740">
          <a:extLst>
            <a:ext uri="{FF2B5EF4-FFF2-40B4-BE49-F238E27FC236}">
              <a16:creationId xmlns:a16="http://schemas.microsoft.com/office/drawing/2014/main" id="{786667B8-5351-421A-A398-F456469A0C5B}"/>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2" name="テキスト ボックス 741">
          <a:extLst>
            <a:ext uri="{FF2B5EF4-FFF2-40B4-BE49-F238E27FC236}">
              <a16:creationId xmlns:a16="http://schemas.microsoft.com/office/drawing/2014/main" id="{729526EC-F483-4146-8826-47D854FD261B}"/>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3" name="テキスト ボックス 742">
          <a:extLst>
            <a:ext uri="{FF2B5EF4-FFF2-40B4-BE49-F238E27FC236}">
              <a16:creationId xmlns:a16="http://schemas.microsoft.com/office/drawing/2014/main" id="{5E98F6E2-BA8A-4705-B134-64F4DD4608B5}"/>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4" name="テキスト ボックス 743">
          <a:extLst>
            <a:ext uri="{FF2B5EF4-FFF2-40B4-BE49-F238E27FC236}">
              <a16:creationId xmlns:a16="http://schemas.microsoft.com/office/drawing/2014/main" id="{76C918E4-9063-4065-8FA7-1199F5D96004}"/>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5" name="テキスト ボックス 744">
          <a:extLst>
            <a:ext uri="{FF2B5EF4-FFF2-40B4-BE49-F238E27FC236}">
              <a16:creationId xmlns:a16="http://schemas.microsoft.com/office/drawing/2014/main" id="{4A02A7AB-50F6-438D-BFC7-EB78E32A25C7}"/>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6" name="テキスト ボックス 745">
          <a:extLst>
            <a:ext uri="{FF2B5EF4-FFF2-40B4-BE49-F238E27FC236}">
              <a16:creationId xmlns:a16="http://schemas.microsoft.com/office/drawing/2014/main" id="{AE32966E-49E3-44CA-98E1-76C84DB3C02F}"/>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7" name="テキスト ボックス 746">
          <a:extLst>
            <a:ext uri="{FF2B5EF4-FFF2-40B4-BE49-F238E27FC236}">
              <a16:creationId xmlns:a16="http://schemas.microsoft.com/office/drawing/2014/main" id="{DF95D917-C298-4BBB-A691-938E30F71CF2}"/>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8" name="テキスト ボックス 747">
          <a:extLst>
            <a:ext uri="{FF2B5EF4-FFF2-40B4-BE49-F238E27FC236}">
              <a16:creationId xmlns:a16="http://schemas.microsoft.com/office/drawing/2014/main" id="{8A6FDB4B-9C86-447D-BD1D-8B5B007AB063}"/>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9" name="テキスト ボックス 748">
          <a:extLst>
            <a:ext uri="{FF2B5EF4-FFF2-40B4-BE49-F238E27FC236}">
              <a16:creationId xmlns:a16="http://schemas.microsoft.com/office/drawing/2014/main" id="{EFCA8289-851E-4088-8E4A-A21C87A88AB3}"/>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0" name="テキスト ボックス 749">
          <a:extLst>
            <a:ext uri="{FF2B5EF4-FFF2-40B4-BE49-F238E27FC236}">
              <a16:creationId xmlns:a16="http://schemas.microsoft.com/office/drawing/2014/main" id="{B67D2BCB-2A25-404F-8EFF-2523D180E6F7}"/>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1" name="テキスト ボックス 750">
          <a:extLst>
            <a:ext uri="{FF2B5EF4-FFF2-40B4-BE49-F238E27FC236}">
              <a16:creationId xmlns:a16="http://schemas.microsoft.com/office/drawing/2014/main" id="{A1319C1F-F69D-4EB2-87A7-AF52B26AF1C1}"/>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2" name="テキスト ボックス 751">
          <a:extLst>
            <a:ext uri="{FF2B5EF4-FFF2-40B4-BE49-F238E27FC236}">
              <a16:creationId xmlns:a16="http://schemas.microsoft.com/office/drawing/2014/main" id="{FA6840B7-A684-4376-BE5A-BF81AF8798C2}"/>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3" name="テキスト ボックス 752">
          <a:extLst>
            <a:ext uri="{FF2B5EF4-FFF2-40B4-BE49-F238E27FC236}">
              <a16:creationId xmlns:a16="http://schemas.microsoft.com/office/drawing/2014/main" id="{39B16D72-1237-4001-9C62-5B730A631933}"/>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4" name="テキスト ボックス 753">
          <a:extLst>
            <a:ext uri="{FF2B5EF4-FFF2-40B4-BE49-F238E27FC236}">
              <a16:creationId xmlns:a16="http://schemas.microsoft.com/office/drawing/2014/main" id="{B121F14C-3855-4C39-9F3D-638433B26E26}"/>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5" name="テキスト ボックス 754">
          <a:extLst>
            <a:ext uri="{FF2B5EF4-FFF2-40B4-BE49-F238E27FC236}">
              <a16:creationId xmlns:a16="http://schemas.microsoft.com/office/drawing/2014/main" id="{A1A335C4-9D82-407C-ACBD-148680B60355}"/>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6" name="テキスト ボックス 755">
          <a:extLst>
            <a:ext uri="{FF2B5EF4-FFF2-40B4-BE49-F238E27FC236}">
              <a16:creationId xmlns:a16="http://schemas.microsoft.com/office/drawing/2014/main" id="{765FBADC-65FA-4F8B-8833-2EFCB7B4D9FA}"/>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7" name="テキスト ボックス 756">
          <a:extLst>
            <a:ext uri="{FF2B5EF4-FFF2-40B4-BE49-F238E27FC236}">
              <a16:creationId xmlns:a16="http://schemas.microsoft.com/office/drawing/2014/main" id="{3C34DA32-95B3-4BBF-9606-5E754A790D4E}"/>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8" name="テキスト ボックス 757">
          <a:extLst>
            <a:ext uri="{FF2B5EF4-FFF2-40B4-BE49-F238E27FC236}">
              <a16:creationId xmlns:a16="http://schemas.microsoft.com/office/drawing/2014/main" id="{FA085BEC-AD83-4BE9-B396-82F785AFD2EB}"/>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9" name="テキスト ボックス 758">
          <a:extLst>
            <a:ext uri="{FF2B5EF4-FFF2-40B4-BE49-F238E27FC236}">
              <a16:creationId xmlns:a16="http://schemas.microsoft.com/office/drawing/2014/main" id="{B612321B-85A3-4E0D-8BE2-687BD9574709}"/>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0" name="テキスト ボックス 759">
          <a:extLst>
            <a:ext uri="{FF2B5EF4-FFF2-40B4-BE49-F238E27FC236}">
              <a16:creationId xmlns:a16="http://schemas.microsoft.com/office/drawing/2014/main" id="{09D27DA7-E3DE-4905-95AB-3C262CE2D8EB}"/>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1" name="テキスト ボックス 760">
          <a:extLst>
            <a:ext uri="{FF2B5EF4-FFF2-40B4-BE49-F238E27FC236}">
              <a16:creationId xmlns:a16="http://schemas.microsoft.com/office/drawing/2014/main" id="{FE1C1174-8364-425D-86BC-B31052BA00EF}"/>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2" name="テキスト ボックス 761">
          <a:extLst>
            <a:ext uri="{FF2B5EF4-FFF2-40B4-BE49-F238E27FC236}">
              <a16:creationId xmlns:a16="http://schemas.microsoft.com/office/drawing/2014/main" id="{B0205CFF-AF35-4B8B-8CE4-8EF2DDCD312B}"/>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3" name="テキスト ボックス 762">
          <a:extLst>
            <a:ext uri="{FF2B5EF4-FFF2-40B4-BE49-F238E27FC236}">
              <a16:creationId xmlns:a16="http://schemas.microsoft.com/office/drawing/2014/main" id="{488B64F2-5CE3-4291-873E-4BFDB3DBE23A}"/>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4" name="テキスト ボックス 763">
          <a:extLst>
            <a:ext uri="{FF2B5EF4-FFF2-40B4-BE49-F238E27FC236}">
              <a16:creationId xmlns:a16="http://schemas.microsoft.com/office/drawing/2014/main" id="{ED2391FD-ABAC-4C60-8FB5-B87AFDF5B7A1}"/>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5" name="テキスト ボックス 764">
          <a:extLst>
            <a:ext uri="{FF2B5EF4-FFF2-40B4-BE49-F238E27FC236}">
              <a16:creationId xmlns:a16="http://schemas.microsoft.com/office/drawing/2014/main" id="{4FF86DB5-AC25-4552-8DA2-67E11EAA2FDF}"/>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6" name="テキスト ボックス 765">
          <a:extLst>
            <a:ext uri="{FF2B5EF4-FFF2-40B4-BE49-F238E27FC236}">
              <a16:creationId xmlns:a16="http://schemas.microsoft.com/office/drawing/2014/main" id="{2445FE5E-59C4-45FE-974D-9554EB6E4B98}"/>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7" name="テキスト ボックス 766">
          <a:extLst>
            <a:ext uri="{FF2B5EF4-FFF2-40B4-BE49-F238E27FC236}">
              <a16:creationId xmlns:a16="http://schemas.microsoft.com/office/drawing/2014/main" id="{BCD04E84-A30C-45F2-B495-931C4BBB9DED}"/>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8" name="テキスト ボックス 767">
          <a:extLst>
            <a:ext uri="{FF2B5EF4-FFF2-40B4-BE49-F238E27FC236}">
              <a16:creationId xmlns:a16="http://schemas.microsoft.com/office/drawing/2014/main" id="{AD50D97E-B255-47EE-B6F9-ABC0FF0AA45A}"/>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9" name="テキスト ボックス 768">
          <a:extLst>
            <a:ext uri="{FF2B5EF4-FFF2-40B4-BE49-F238E27FC236}">
              <a16:creationId xmlns:a16="http://schemas.microsoft.com/office/drawing/2014/main" id="{1981C6C4-2D29-46D8-9C09-FB5A88408E6C}"/>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12510;&#12452;&#12489;&#12521;&#12452;&#12502;\OneDrive&#12424;&#12426;\inspiron\&#20303;&#23429;&#12509;&#12452;&#12531;&#12488;\&#9733;&#20303;&#23429;&#30465;&#12456;&#12493;&#12461;&#12515;&#12531;&#12506;&#12540;&#12531;2024\&#23550;&#35937;&#35069;&#21697;&#12522;&#12473;&#12488;\&#12522;&#12473;&#12488;&#20316;&#25104;&#12484;&#12540;&#12523;&#65288;&#20869;&#31379;&#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コピペ"/>
      <sheetName val="窓型番登録（マスタ）"/>
      <sheetName val="AppSheet"/>
      <sheetName val="空シート"/>
      <sheetName val="計算用"/>
      <sheetName val="ガラス仕様並び替え"/>
      <sheetName val="熱貫流率Uw"/>
      <sheetName val="使い方"/>
      <sheetName val="お知らせ"/>
      <sheetName val="依頼書"/>
      <sheetName val="製品型番から直接入力"/>
      <sheetName val="LIXIL対象製品リスト"/>
      <sheetName val="補助額を調べる"/>
      <sheetName val="ガラス一覧"/>
      <sheetName val="ガラスパターン"/>
      <sheetName val="メールマスタ"/>
      <sheetName val="システム用"/>
      <sheetName val="CSV用中間"/>
      <sheetName val="窓口マスタ"/>
      <sheetName val="旧トップ"/>
      <sheetName val="開閉形式記号"/>
      <sheetName val="ビル営業所コード"/>
      <sheetName val="改訂履歴"/>
      <sheetName val="トップ"/>
      <sheetName val="断熱等+防音（PDF用）"/>
      <sheetName val="対応ガラス例"/>
      <sheetName val="ガラス性能"/>
      <sheetName val="補助額"/>
      <sheetName val="こどもエコグレード"/>
      <sheetName val="名前定義"/>
      <sheetName val="名前定義 (予備)"/>
      <sheetName val="製品"/>
      <sheetName val="枠加算寸法"/>
      <sheetName val="開閉形式"/>
      <sheetName val="サイズ"/>
      <sheetName val="材質"/>
      <sheetName val="窓種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row r="3">
          <cell r="A3" t="str">
            <v>ガラス交換（汎用）</v>
          </cell>
          <cell r="D3" t="str">
            <v>樹脂</v>
          </cell>
          <cell r="G3" t="str">
            <v>Ⅰ･Ⅱ･Ⅲ･Ⅳ･Ⅴ地域</v>
          </cell>
        </row>
        <row r="4">
          <cell r="A4" t="str">
            <v>アタッチ付ＰＧ</v>
          </cell>
          <cell r="D4" t="str">
            <v>木製</v>
          </cell>
          <cell r="G4" t="str">
            <v>Ⅲ･Ⅳ･Ⅴ地域</v>
          </cell>
        </row>
        <row r="5">
          <cell r="A5" t="str">
            <v>外窓</v>
          </cell>
          <cell r="D5" t="str">
            <v>アルミ樹脂複合</v>
          </cell>
          <cell r="G5" t="str">
            <v>Ⅳ･Ⅴ地域</v>
          </cell>
        </row>
        <row r="6">
          <cell r="A6" t="str">
            <v>内窓</v>
          </cell>
          <cell r="D6" t="str">
            <v>アルミ形材断熱</v>
          </cell>
          <cell r="G6" t="str">
            <v>Ⅵ地域</v>
          </cell>
        </row>
        <row r="7">
          <cell r="D7" t="str">
            <v>アルミＰＧ</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top-g.itakyo.or.jp/" TargetMode="External"/><Relationship Id="rId1" Type="http://schemas.openxmlformats.org/officeDocument/2006/relationships/hyperlink" Target="https://webcatalog.lixil.co.jp/iportal/CatalogViewInterfaceStartUpAction.do?method=startUpByCatalogCategory&amp;mode=PAGE&amp;catalogCategoryId=11463970000&amp;catalogId=15963880000&amp;pageGroupId=&amp;volumeID=LXL13001&amp;keyword=&amp;categoryID=&amp;sortKey=&amp;sortOrder=&amp;designID=newinter&amp;designConfirmFl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lhtsdtokukikaku@lixil.com" TargetMode="External"/><Relationship Id="rId2" Type="http://schemas.openxmlformats.org/officeDocument/2006/relationships/hyperlink" Target="file:///\\lxjazpsfs002.file.core.windows.net\share01\00003\&#9733;&#24615;&#33021;&#35388;&#26126;&#26360;&#30330;&#34892;&#29992;CSV\&#26032;&#35215;\" TargetMode="External"/><Relationship Id="rId1" Type="http://schemas.openxmlformats.org/officeDocument/2006/relationships/hyperlink" Target="mailto:lhtsdtokukikaku@lixil.com"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shouenesassi_ehanbai@lixil.com" TargetMode="External"/><Relationship Id="rId2" Type="http://schemas.openxmlformats.org/officeDocument/2006/relationships/hyperlink" Target="mailto:test2@lixil.com" TargetMode="External"/><Relationship Id="rId1" Type="http://schemas.openxmlformats.org/officeDocument/2006/relationships/hyperlink" Target="mailto:test@lixil.com" TargetMode="External"/><Relationship Id="rId5" Type="http://schemas.openxmlformats.org/officeDocument/2006/relationships/hyperlink" Target="mailto:eco-tokujyu@lixil.com" TargetMode="External"/><Relationship Id="rId4" Type="http://schemas.openxmlformats.org/officeDocument/2006/relationships/hyperlink" Target="mailto:shouenesassi_ehanbai@lix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66D4A-6D84-4383-8726-623288252B26}">
  <sheetPr codeName="Sheet22">
    <tabColor rgb="FFFFFF00"/>
    <pageSetUpPr fitToPage="1"/>
  </sheetPr>
  <dimension ref="A1:AJ115"/>
  <sheetViews>
    <sheetView showGridLines="0" tabSelected="1" topLeftCell="G1" zoomScale="70" zoomScaleNormal="70" workbookViewId="0">
      <pane ySplit="15" topLeftCell="A16" activePane="bottomLeft" state="frozen"/>
      <selection activeCell="A2" sqref="A2:T2"/>
      <selection pane="bottomLeft" activeCell="H2" sqref="H2:K2"/>
    </sheetView>
  </sheetViews>
  <sheetFormatPr defaultColWidth="8.625" defaultRowHeight="18" customHeight="1" x14ac:dyDescent="0.4"/>
  <cols>
    <col min="1" max="6" width="8.625" style="64" hidden="1" customWidth="1"/>
    <col min="7" max="7" width="4.625" style="64" customWidth="1"/>
    <col min="8" max="8" width="17.125" style="90" customWidth="1"/>
    <col min="9" max="9" width="46.625" style="64" customWidth="1"/>
    <col min="10" max="10" width="17.125" style="90" customWidth="1"/>
    <col min="11" max="11" width="36.625" style="64" customWidth="1"/>
    <col min="12" max="15" width="18.375" style="90" customWidth="1"/>
    <col min="16" max="16" width="17.125" style="90" customWidth="1"/>
    <col min="17" max="17" width="18.375" style="91" hidden="1" customWidth="1"/>
    <col min="18" max="18" width="18.375" style="90" customWidth="1"/>
    <col min="19" max="19" width="18.375" style="90" hidden="1" customWidth="1"/>
    <col min="20" max="20" width="18.375" style="92" customWidth="1"/>
    <col min="21" max="21" width="18.375" style="92" hidden="1" customWidth="1"/>
    <col min="22" max="22" width="18.375" style="90" customWidth="1"/>
    <col min="23" max="24" width="18.375" style="90" hidden="1" customWidth="1"/>
    <col min="25" max="25" width="18.375" style="92" customWidth="1"/>
    <col min="26" max="26" width="18.375" style="92" hidden="1" customWidth="1"/>
    <col min="27" max="27" width="18.375" style="90" customWidth="1"/>
    <col min="28" max="28" width="18.375" style="90" hidden="1" customWidth="1"/>
    <col min="29" max="29" width="18.375" style="92" customWidth="1"/>
    <col min="30" max="32" width="18.375" style="93" hidden="1" customWidth="1"/>
    <col min="33" max="35" width="18.375" style="2" customWidth="1"/>
    <col min="36" max="16384" width="8.625" style="64"/>
  </cols>
  <sheetData>
    <row r="1" spans="1:36" s="1" customFormat="1" ht="18" customHeight="1" x14ac:dyDescent="0.4">
      <c r="H1" s="2"/>
      <c r="J1" s="2"/>
      <c r="L1" s="2"/>
      <c r="M1" s="2"/>
      <c r="N1" s="2"/>
      <c r="O1" s="2"/>
      <c r="P1" s="2"/>
      <c r="Q1" s="2"/>
      <c r="R1" s="3"/>
      <c r="S1" s="3"/>
      <c r="T1" s="2"/>
      <c r="U1" s="2"/>
      <c r="V1" s="2"/>
      <c r="W1" s="3"/>
      <c r="X1" s="3"/>
      <c r="Y1" s="2"/>
      <c r="Z1" s="2"/>
      <c r="AA1" s="3"/>
      <c r="AB1" s="3"/>
      <c r="AC1" s="2"/>
      <c r="AG1" s="2"/>
      <c r="AH1" s="2"/>
      <c r="AI1" s="2"/>
    </row>
    <row r="2" spans="1:36" s="1" customFormat="1" ht="21" x14ac:dyDescent="0.4">
      <c r="H2" s="4" t="s">
        <v>1670</v>
      </c>
      <c r="I2" s="4"/>
      <c r="J2" s="4"/>
      <c r="K2" s="4"/>
      <c r="L2" s="5" t="s">
        <v>0</v>
      </c>
      <c r="M2" s="6" t="s">
        <v>1</v>
      </c>
      <c r="N2" s="5" t="s">
        <v>2</v>
      </c>
      <c r="O2" s="7" t="s">
        <v>3</v>
      </c>
      <c r="P2" s="8" t="s">
        <v>4</v>
      </c>
      <c r="Q2" s="2"/>
      <c r="R2" s="3"/>
      <c r="S2" s="3"/>
      <c r="T2" s="2"/>
      <c r="U2" s="2"/>
      <c r="V2" s="2"/>
      <c r="W2" s="3"/>
      <c r="X2" s="3"/>
      <c r="Y2" s="2"/>
      <c r="Z2" s="2"/>
      <c r="AA2" s="3"/>
      <c r="AB2" s="3"/>
      <c r="AC2" s="2"/>
      <c r="AG2" s="2"/>
      <c r="AH2" s="2"/>
      <c r="AI2" s="2"/>
    </row>
    <row r="3" spans="1:36" s="1" customFormat="1" ht="18" customHeight="1" x14ac:dyDescent="0.4">
      <c r="H3" s="9"/>
      <c r="J3" s="2"/>
      <c r="L3" s="2"/>
      <c r="M3" s="2"/>
      <c r="N3" s="2"/>
      <c r="O3" s="2"/>
      <c r="P3" s="2"/>
      <c r="Q3" s="2"/>
      <c r="R3" s="3"/>
      <c r="S3" s="3"/>
      <c r="T3" s="2"/>
      <c r="U3" s="2"/>
      <c r="V3" s="2"/>
      <c r="W3" s="3"/>
      <c r="X3" s="3"/>
      <c r="Y3" s="2"/>
      <c r="Z3" s="2"/>
      <c r="AA3" s="3"/>
      <c r="AB3" s="3"/>
      <c r="AC3" s="2"/>
      <c r="AG3" s="2"/>
      <c r="AH3" s="2"/>
      <c r="AI3" s="2"/>
    </row>
    <row r="4" spans="1:36" s="1" customFormat="1" ht="18" customHeight="1" x14ac:dyDescent="0.4">
      <c r="H4" s="10" t="s">
        <v>5</v>
      </c>
      <c r="J4" s="2"/>
      <c r="L4" s="2"/>
      <c r="M4" s="10" t="s">
        <v>6</v>
      </c>
      <c r="O4" s="2"/>
      <c r="P4" s="2"/>
      <c r="Q4" s="2"/>
      <c r="R4" s="3"/>
      <c r="S4" s="3"/>
      <c r="T4" s="2"/>
      <c r="U4" s="2"/>
      <c r="V4" s="2"/>
      <c r="W4" s="3"/>
      <c r="X4" s="3"/>
      <c r="Y4" s="2"/>
      <c r="Z4" s="2"/>
      <c r="AA4" s="3"/>
      <c r="AB4" s="3"/>
      <c r="AC4" s="2"/>
      <c r="AG4" s="2"/>
      <c r="AH4" s="2"/>
      <c r="AI4" s="2"/>
    </row>
    <row r="5" spans="1:36" s="1" customFormat="1" ht="18" customHeight="1" x14ac:dyDescent="0.4">
      <c r="H5" s="11" t="s">
        <v>7</v>
      </c>
      <c r="I5" s="12"/>
      <c r="J5" s="13" t="s">
        <v>8</v>
      </c>
      <c r="K5" s="14"/>
      <c r="L5" s="2"/>
      <c r="M5" s="15" t="s">
        <v>9</v>
      </c>
      <c r="N5" s="2"/>
      <c r="Q5" s="2"/>
      <c r="R5" s="3"/>
      <c r="S5" s="3"/>
      <c r="T5" s="2"/>
      <c r="U5" s="2"/>
      <c r="V5" s="2"/>
      <c r="W5" s="3"/>
      <c r="X5" s="3"/>
      <c r="Y5" s="2"/>
      <c r="Z5" s="2"/>
      <c r="AA5" s="3"/>
      <c r="AB5" s="3"/>
      <c r="AC5" s="2"/>
      <c r="AG5" s="2"/>
      <c r="AH5" s="2"/>
      <c r="AI5" s="2"/>
    </row>
    <row r="6" spans="1:36" s="1" customFormat="1" ht="18" customHeight="1" x14ac:dyDescent="0.4">
      <c r="H6" s="13" t="s">
        <v>10</v>
      </c>
      <c r="I6" s="236" t="s">
        <v>1671</v>
      </c>
      <c r="J6" s="237" t="s">
        <v>11</v>
      </c>
      <c r="K6" s="14"/>
      <c r="L6" s="2"/>
      <c r="M6" s="1" t="s">
        <v>1672</v>
      </c>
      <c r="Q6" s="2"/>
      <c r="R6" s="3"/>
      <c r="S6" s="3"/>
      <c r="T6" s="2"/>
      <c r="U6" s="2"/>
      <c r="V6" s="2"/>
      <c r="W6" s="3"/>
      <c r="X6" s="3"/>
      <c r="Y6" s="2"/>
      <c r="Z6" s="2"/>
      <c r="AA6" s="3"/>
      <c r="AB6" s="3"/>
      <c r="AC6" s="2"/>
      <c r="AG6" s="2"/>
      <c r="AH6" s="2"/>
      <c r="AI6" s="2"/>
    </row>
    <row r="7" spans="1:36" s="1" customFormat="1" ht="18" customHeight="1" x14ac:dyDescent="0.4">
      <c r="H7" s="11" t="s">
        <v>12</v>
      </c>
      <c r="I7" s="12"/>
      <c r="J7" s="17" t="s">
        <v>13</v>
      </c>
      <c r="K7" s="18"/>
      <c r="L7" s="2"/>
      <c r="M7" s="19" t="s">
        <v>14</v>
      </c>
      <c r="Q7" s="2"/>
      <c r="R7" s="3"/>
      <c r="S7" s="3"/>
      <c r="T7" s="2"/>
      <c r="U7" s="2"/>
      <c r="V7" s="2"/>
      <c r="W7" s="3"/>
      <c r="X7" s="3"/>
      <c r="Y7" s="2"/>
      <c r="Z7" s="2"/>
      <c r="AA7" s="3"/>
      <c r="AB7" s="3"/>
      <c r="AC7" s="2"/>
      <c r="AG7" s="2"/>
      <c r="AH7" s="2"/>
      <c r="AI7" s="2"/>
    </row>
    <row r="8" spans="1:36" s="1" customFormat="1" ht="18" customHeight="1" x14ac:dyDescent="0.4">
      <c r="H8" s="13" t="s">
        <v>15</v>
      </c>
      <c r="I8" s="20"/>
      <c r="J8" s="21"/>
      <c r="K8" s="22"/>
      <c r="L8" s="2"/>
      <c r="M8" s="23" t="str">
        <f>IF(メールマスタ!B6&lt;&gt;"",メールマスタ!B6,IF(メールマスタ!B5&lt;&gt;"",メールマスタ!B5,IFERROR(HYPERLINK("mailto:"&amp;メールマスタ!B2&amp;"?subject="&amp;IF(I6="特需営業統括部",メールマスタ!D3,メールマスタ!B3)&amp;"&amp;body="&amp;メールマスタ!B4,IF(メールマスタ!B2&lt;&gt;"",メールマスタ!B2,"メールを作成する")),"会社所在地を選択してください")))</f>
        <v>会社名を入力してください</v>
      </c>
      <c r="N8" s="23"/>
      <c r="O8" s="23"/>
      <c r="P8" s="23"/>
      <c r="Q8" s="24" t="str">
        <f>IF(メールマスタ!B6&lt;&gt;"","",IF(メールマスタ!B5&lt;&gt;"","","Gmailはこちら"))</f>
        <v/>
      </c>
      <c r="R8" s="2"/>
      <c r="S8" s="2"/>
      <c r="T8" s="3"/>
      <c r="U8" s="2"/>
      <c r="V8" s="2"/>
      <c r="W8" s="3"/>
      <c r="X8" s="3"/>
      <c r="Y8" s="2"/>
      <c r="Z8" s="2"/>
      <c r="AA8" s="3"/>
      <c r="AB8" s="3"/>
      <c r="AC8" s="2"/>
      <c r="AG8" s="2"/>
      <c r="AH8" s="2"/>
      <c r="AI8" s="2"/>
    </row>
    <row r="9" spans="1:36" s="1" customFormat="1" ht="18" customHeight="1" x14ac:dyDescent="0.4">
      <c r="H9" s="13" t="s">
        <v>16</v>
      </c>
      <c r="I9" s="16"/>
      <c r="J9" s="25"/>
      <c r="K9" s="26"/>
      <c r="L9" s="2"/>
      <c r="M9" s="23"/>
      <c r="N9" s="23"/>
      <c r="O9" s="23"/>
      <c r="P9" s="23"/>
      <c r="Q9" s="27"/>
      <c r="R9" s="2"/>
      <c r="S9" s="2"/>
      <c r="T9" s="3"/>
      <c r="U9" s="2"/>
      <c r="V9" s="2"/>
      <c r="W9" s="3"/>
      <c r="X9" s="3"/>
      <c r="Y9" s="2"/>
      <c r="Z9" s="2"/>
      <c r="AA9" s="3"/>
      <c r="AB9" s="3"/>
      <c r="AC9" s="2"/>
      <c r="AG9" s="2"/>
      <c r="AH9" s="2"/>
      <c r="AI9" s="2"/>
    </row>
    <row r="10" spans="1:36" s="1" customFormat="1" ht="18" customHeight="1" x14ac:dyDescent="0.4">
      <c r="H10" s="9"/>
      <c r="J10" s="2"/>
      <c r="K10" s="5"/>
      <c r="L10" s="2"/>
      <c r="M10" s="2"/>
      <c r="N10" s="2"/>
      <c r="O10" s="2"/>
      <c r="P10" s="2"/>
      <c r="Q10" s="2"/>
      <c r="R10" s="2"/>
      <c r="S10" s="2"/>
      <c r="T10" s="3"/>
      <c r="U10" s="2"/>
      <c r="V10" s="2"/>
      <c r="W10" s="3"/>
      <c r="X10" s="3"/>
      <c r="Y10" s="2"/>
      <c r="Z10" s="2"/>
      <c r="AA10" s="3"/>
      <c r="AB10" s="3"/>
      <c r="AC10" s="2"/>
      <c r="AG10" s="2"/>
      <c r="AH10" s="2"/>
      <c r="AI10" s="2"/>
    </row>
    <row r="11" spans="1:36" s="1" customFormat="1" ht="18" customHeight="1" x14ac:dyDescent="0.4">
      <c r="H11" s="28" t="s">
        <v>17</v>
      </c>
      <c r="I11" s="29"/>
      <c r="J11" s="30" t="s">
        <v>18</v>
      </c>
      <c r="K11" s="30" t="s">
        <v>19</v>
      </c>
      <c r="L11" s="2"/>
      <c r="M11" s="2"/>
      <c r="N11" s="2"/>
      <c r="O11" s="2"/>
      <c r="P11" s="29"/>
      <c r="Q11" s="2"/>
      <c r="R11" s="3"/>
      <c r="S11" s="3"/>
      <c r="T11" s="2"/>
      <c r="U11" s="2"/>
      <c r="V11" s="2"/>
      <c r="W11" s="3"/>
      <c r="X11" s="3"/>
      <c r="Y11" s="2"/>
      <c r="Z11" s="2"/>
      <c r="AA11" s="3"/>
      <c r="AB11" s="3"/>
      <c r="AC11" s="5" t="s">
        <v>20</v>
      </c>
      <c r="AG11" s="2"/>
      <c r="AH11" s="2"/>
      <c r="AI11" s="2"/>
    </row>
    <row r="12" spans="1:36" s="31" customFormat="1" ht="18" customHeight="1" x14ac:dyDescent="0.4">
      <c r="H12" s="32" t="s">
        <v>21</v>
      </c>
      <c r="I12" s="32" t="s">
        <v>22</v>
      </c>
      <c r="J12" s="32" t="s">
        <v>23</v>
      </c>
      <c r="K12" s="32" t="s">
        <v>24</v>
      </c>
      <c r="L12" s="33" t="s">
        <v>25</v>
      </c>
      <c r="M12" s="34"/>
      <c r="N12" s="32" t="s">
        <v>26</v>
      </c>
      <c r="O12" s="32" t="s">
        <v>27</v>
      </c>
      <c r="P12" s="32" t="s">
        <v>28</v>
      </c>
      <c r="Q12" s="35" t="s">
        <v>29</v>
      </c>
      <c r="R12" s="36" t="s">
        <v>30</v>
      </c>
      <c r="S12" s="37"/>
      <c r="T12" s="37"/>
      <c r="U12" s="38"/>
      <c r="V12" s="39" t="s">
        <v>31</v>
      </c>
      <c r="W12" s="40"/>
      <c r="X12" s="40"/>
      <c r="Y12" s="40"/>
      <c r="Z12" s="40"/>
      <c r="AA12" s="40"/>
      <c r="AB12" s="40"/>
      <c r="AC12" s="40"/>
      <c r="AD12" s="41"/>
      <c r="AE12" s="42" t="s">
        <v>32</v>
      </c>
      <c r="AF12" s="43"/>
      <c r="AG12" s="44" t="s">
        <v>33</v>
      </c>
      <c r="AH12" s="32"/>
      <c r="AI12" s="45"/>
      <c r="AJ12" s="46"/>
    </row>
    <row r="13" spans="1:36" s="31" customFormat="1" ht="18" customHeight="1" x14ac:dyDescent="0.4">
      <c r="H13" s="32"/>
      <c r="I13" s="32"/>
      <c r="J13" s="32"/>
      <c r="K13" s="32"/>
      <c r="L13" s="47"/>
      <c r="M13" s="48"/>
      <c r="N13" s="32"/>
      <c r="O13" s="32"/>
      <c r="P13" s="32"/>
      <c r="Q13" s="49"/>
      <c r="R13" s="50"/>
      <c r="S13" s="51"/>
      <c r="T13" s="51"/>
      <c r="U13" s="52"/>
      <c r="V13" s="39" t="s">
        <v>34</v>
      </c>
      <c r="W13" s="40"/>
      <c r="X13" s="40"/>
      <c r="Y13" s="40"/>
      <c r="Z13" s="41"/>
      <c r="AA13" s="39" t="s">
        <v>35</v>
      </c>
      <c r="AB13" s="40"/>
      <c r="AC13" s="40"/>
      <c r="AD13" s="41"/>
      <c r="AE13" s="53"/>
      <c r="AF13" s="54"/>
      <c r="AG13" s="32"/>
      <c r="AH13" s="32"/>
      <c r="AI13" s="45"/>
      <c r="AJ13" s="46"/>
    </row>
    <row r="14" spans="1:36" s="31" customFormat="1" ht="18" customHeight="1" x14ac:dyDescent="0.4">
      <c r="H14" s="32"/>
      <c r="I14" s="32"/>
      <c r="J14" s="32"/>
      <c r="K14" s="32"/>
      <c r="L14" s="55" t="s">
        <v>36</v>
      </c>
      <c r="M14" s="55" t="s">
        <v>37</v>
      </c>
      <c r="N14" s="32"/>
      <c r="O14" s="32"/>
      <c r="P14" s="32"/>
      <c r="Q14" s="56"/>
      <c r="R14" s="57" t="s">
        <v>38</v>
      </c>
      <c r="S14" s="57" t="s">
        <v>39</v>
      </c>
      <c r="T14" s="58" t="s">
        <v>40</v>
      </c>
      <c r="U14" s="58" t="s">
        <v>41</v>
      </c>
      <c r="V14" s="59" t="s">
        <v>38</v>
      </c>
      <c r="W14" s="59" t="s">
        <v>42</v>
      </c>
      <c r="X14" s="59" t="s">
        <v>39</v>
      </c>
      <c r="Y14" s="60" t="s">
        <v>40</v>
      </c>
      <c r="Z14" s="60" t="s">
        <v>41</v>
      </c>
      <c r="AA14" s="59" t="s">
        <v>43</v>
      </c>
      <c r="AB14" s="59" t="s">
        <v>39</v>
      </c>
      <c r="AC14" s="60" t="s">
        <v>40</v>
      </c>
      <c r="AD14" s="60" t="s">
        <v>41</v>
      </c>
      <c r="AE14" s="61"/>
      <c r="AF14" s="62"/>
      <c r="AG14" s="55" t="s">
        <v>44</v>
      </c>
      <c r="AH14" s="55" t="s">
        <v>45</v>
      </c>
      <c r="AI14" s="63" t="s">
        <v>46</v>
      </c>
      <c r="AJ14" s="46"/>
    </row>
    <row r="15" spans="1:36" ht="18" customHeight="1" thickBot="1" x14ac:dyDescent="0.45">
      <c r="H15" s="65" t="s">
        <v>47</v>
      </c>
      <c r="I15" s="65" t="s">
        <v>47</v>
      </c>
      <c r="J15" s="65" t="s">
        <v>47</v>
      </c>
      <c r="K15" s="65" t="s">
        <v>47</v>
      </c>
      <c r="L15" s="65" t="s">
        <v>48</v>
      </c>
      <c r="M15" s="65" t="s">
        <v>48</v>
      </c>
      <c r="N15" s="65" t="s">
        <v>49</v>
      </c>
      <c r="O15" s="65" t="s">
        <v>49</v>
      </c>
      <c r="P15" s="65" t="s">
        <v>49</v>
      </c>
      <c r="Q15" s="66" t="s">
        <v>48</v>
      </c>
      <c r="R15" s="67" t="s">
        <v>49</v>
      </c>
      <c r="S15" s="67" t="s">
        <v>49</v>
      </c>
      <c r="T15" s="67" t="s">
        <v>49</v>
      </c>
      <c r="U15" s="67" t="s">
        <v>49</v>
      </c>
      <c r="V15" s="68" t="s">
        <v>49</v>
      </c>
      <c r="W15" s="68" t="s">
        <v>49</v>
      </c>
      <c r="X15" s="68" t="s">
        <v>49</v>
      </c>
      <c r="Y15" s="68" t="s">
        <v>49</v>
      </c>
      <c r="Z15" s="68" t="s">
        <v>49</v>
      </c>
      <c r="AA15" s="68" t="s">
        <v>49</v>
      </c>
      <c r="AB15" s="68" t="s">
        <v>49</v>
      </c>
      <c r="AC15" s="68" t="s">
        <v>49</v>
      </c>
      <c r="AD15" s="68" t="s">
        <v>49</v>
      </c>
      <c r="AE15" s="69" t="s">
        <v>49</v>
      </c>
      <c r="AF15" s="69" t="s">
        <v>49</v>
      </c>
      <c r="AG15" s="65" t="s">
        <v>50</v>
      </c>
      <c r="AH15" s="65" t="s">
        <v>50</v>
      </c>
      <c r="AI15" s="70" t="s">
        <v>50</v>
      </c>
      <c r="AJ15" s="71"/>
    </row>
    <row r="16" spans="1:36" ht="18" customHeight="1" thickTop="1" x14ac:dyDescent="0.4">
      <c r="A16" s="64" t="str">
        <f>IF(H16&lt;&gt;"",SUBSTITUTE(SUBSTITUTE(SUBSTITUTE(SUBSTITUTE(SUBSTITUTE(SUBSTITUTE(SUBSTITUTE(SUBSTITUTE(SUBSTITUTE(SUBSTITUTE(SUBSTITUTE(SUBSTITUTE(SUBSTITUTE(SUBSTITUTE(SUBSTITUTE(SUBSTITUTE(SUBSTITUTE(SUBSTITUTE(SUBSTITUTE(SUBSTITUTE(SUBSTITUTE(SUBSTITUTE(H16,"(","_"),")","_"),"（","_"),"）","_"),"-","_"),"―","_"),"－","_"),"・","_"),"／","_"),"/","_")," ","_"),"　","_"),"+","_"),"＋","_"),"A4","A4サッシ"),"Ａ４","A4サッシ"),"Ａ4","A4サッシ"),"A４","A4サッシ"),"~","_"),"～","_"),",","_"),"、","_"),"")</f>
        <v/>
      </c>
      <c r="B16" s="64" t="str">
        <f>IF(I16&lt;&gt;"",SUBSTITUTE(SUBSTITUTE(SUBSTITUTE(SUBSTITUTE(SUBSTITUTE(SUBSTITUTE(SUBSTITUTE(SUBSTITUTE(SUBSTITUTE(SUBSTITUTE(SUBSTITUTE(SUBSTITUTE(SUBSTITUTE(SUBSTITUTE(SUBSTITUTE(SUBSTITUTE(SUBSTITUTE(SUBSTITUTE(SUBSTITUTE(SUBSTITUTE(SUBSTITUTE(SUBSTITUTE(H16&amp;I16,"(","_"),")","_"),"（","_"),"）","_"),"-","_"),"―","_"),"－","_"),"・","_"),"／","_"),"/","_")," ","_"),"　","_"),"+","_"),"＋","_"),"A4","A4サッシ"),"Ａ４","A4サッシ"),"Ａ4","A4サッシ"),"A４","A4サッシ"),"~","_"),"～","_"),",","_"),"、","_"),"")</f>
        <v/>
      </c>
      <c r="C16" s="64" t="str">
        <f>IF(J16&lt;&gt;"",SUBSTITUTE(SUBSTITUTE(SUBSTITUTE(SUBSTITUTE(SUBSTITUTE(SUBSTITUTE(SUBSTITUTE(SUBSTITUTE(SUBSTITUTE(SUBSTITUTE(SUBSTITUTE(SUBSTITUTE(SUBSTITUTE(SUBSTITUTE(SUBSTITUTE(SUBSTITUTE(SUBSTITUTE(SUBSTITUTE(SUBSTITUTE(SUBSTITUTE(SUBSTITUTE(SUBSTITUTE(H16&amp;I16&amp;J16,"(","_"),")","_"),"（","_"),"）","_"),"-","_"),"―","_"),"－","_"),"・","_"),"／","_"),"/","_")," ","_"),"　","_"),"+","_"),"＋","_"),"A4","A4サッシ"),"Ａ４","A4サッシ"),"Ａ4","A4サッシ"),"A４","A4サッシ"),"~","_"),"～","_"),",","_"),"、","_"),"")</f>
        <v/>
      </c>
      <c r="D16" s="64" t="str">
        <f t="shared" ref="D16:D79" si="0">IF(P16&lt;&gt;"",SUBSTITUTE(SUBSTITUTE(SUBSTITUTE(SUBSTITUTE(SUBSTITUTE(SUBSTITUTE(SUBSTITUTE(SUBSTITUTE(SUBSTITUTE(SUBSTITUTE(SUBSTITUTE(SUBSTITUTE(SUBSTITUTE(SUBSTITUTE(SUBSTITUTE(SUBSTITUTE(SUBSTITUTE(SUBSTITUTE(SUBSTITUTE(SUBSTITUTE(SUBSTITUTE(SUBSTITUTE(H16&amp;I16&amp;J16&amp;P16,"(","_"),")","_"),"（","_"),"）","_"),"-","_"),"―","_"),"－","_"),"・","_"),"／","_"),"/","_")," ","_"),"　","_"),"+","_"),"＋","_"),"A4","A4サッシ"),"Ａ４","A4サッシ"),"Ａ4","A4サッシ"),"A４","A4サッシ"),"~","_"),"～","_"),",","_"),"、","_"),"")</f>
        <v/>
      </c>
      <c r="E16" s="64">
        <f>IFERROR(VLOOKUP(I16&amp;J16,LIXIL対象製品リスト!T:W,3,FALSE),0)</f>
        <v>0</v>
      </c>
      <c r="F16" s="64">
        <f>IFERROR(VLOOKUP(I16&amp;J16,LIXIL対象製品リスト!T:W,4,FALSE),0)</f>
        <v>0</v>
      </c>
      <c r="H16" s="72"/>
      <c r="I16" s="73"/>
      <c r="J16" s="72"/>
      <c r="K16" s="73"/>
      <c r="L16" s="72"/>
      <c r="M16" s="72"/>
      <c r="N16" s="74" t="str">
        <f>IF(OR(L16="",M16=""),"",IF((L16+E16)*(M16+F16)/10^6&gt;=サイズ!$D$13,"大（L）",IF((L16+E16)*(M16+F16)/10^6&gt;=サイズ!$D$12,"中（M）",IF((L16+E16)*(M16+F16)/10^6&gt;=サイズ!$D$11,"小（S）",IF((L16+E16)*(M16+F16)/10^6&gt;=サイズ!$D$10,"極小（X）","対象外")))))</f>
        <v/>
      </c>
      <c r="O16" s="74" t="str">
        <f>IFERROR(IF(OR(H16="",I16="",J16="",K16="",L16="",M16=""),"",VLOOKUP(SUBSTITUTE(H16&amp;I16&amp;J16&amp;K16&amp;N16,CHAR(10),""),LIXIL対象製品リスト!R:S,2,FALSE)),"対象の型番はありません")</f>
        <v/>
      </c>
      <c r="P16" s="74" t="str">
        <f>IF(O16="","",IF(LEFT(O16,2)="対象","－",IF(LEFT(H16,2)="断熱",MID(O16,10,1),"－")))</f>
        <v/>
      </c>
      <c r="Q16" s="75"/>
      <c r="R16" s="76" t="str">
        <f t="shared" ref="R16:R79" si="1">IF(P16&lt;&gt;"",IF(P16="P","SS",IF(OR(P16="S",P16="A"),P16,"対象外")),"")</f>
        <v/>
      </c>
      <c r="S16" s="76" t="str">
        <f>"窓リノベ24"&amp;"内窓"&amp;R16&amp;N16</f>
        <v>窓リノベ24内窓</v>
      </c>
      <c r="T16" s="77" t="str">
        <f>IF(P16&lt;&gt;"",IFERROR(IF($O$2="共同住宅（4階建以上）",VLOOKUP(S16,補助額!A:H,8,FALSE),VLOOKUP(S16,補助額!A:H,7,FALSE)),"－"),"")</f>
        <v/>
      </c>
      <c r="U16" s="78" t="str">
        <f>IF(AND(Q16&lt;&gt;"",T16&lt;&gt;""),T16*Q16,"")</f>
        <v/>
      </c>
      <c r="V16" s="79" t="str">
        <f>IF(P16="","",IF(OR($M$2="選択してください",$M$2=""),"地域を選択してください",IF(OR($O$2="選択してください",$O$2=""),"建て方を選択してください",IFERROR(VLOOKUP(W16,こどもエコグレード!A:E,5,FALSE),"対象外"))))</f>
        <v/>
      </c>
      <c r="W16" s="79" t="str">
        <f t="shared" ref="W16:W79" si="2">P16&amp;IF($O$2="戸建住宅","戸建住宅","共同住宅")&amp;$M$2</f>
        <v>共同住宅選択してください</v>
      </c>
      <c r="X16" s="79" t="str">
        <f>"子育てエコ"&amp;"内窓"&amp;V16&amp;N16</f>
        <v>子育てエコ内窓</v>
      </c>
      <c r="Y16" s="80" t="str">
        <f>IF(P16&lt;&gt;"",IFERROR(IF($O$2="共同住宅（4階建以上）",VLOOKUP(X16,補助額!A:H,8,FALSE),VLOOKUP(X16,補助額!A:H,7,FALSE)),"－"),"")</f>
        <v/>
      </c>
      <c r="Z16" s="80" t="str">
        <f>IF(AND(Q16&lt;&gt;"",Y16&lt;&gt;""),Y16*Q16,"")</f>
        <v/>
      </c>
      <c r="AA16" s="79" t="str">
        <f>IF(P16="","",IF(RIGHT(H16,2)="防音","防音",IF(RIGHT(H16,2)="防犯","防犯",IF(RIGHT(H16,2)="防災","防災","－"))))</f>
        <v/>
      </c>
      <c r="AB16" s="79" t="str">
        <f>"子育てエコ"&amp;"内窓"&amp;AA16&amp;N16</f>
        <v>子育てエコ内窓</v>
      </c>
      <c r="AC16" s="80" t="str">
        <f>IF(P16&lt;&gt;"",IFERROR(IF($O$2="共同住宅（4階建以上）",VLOOKUP(AB16,補助額!A:H,8,FALSE),VLOOKUP(AB16,補助額!A:H,7,FALSE)),"－"),"")</f>
        <v/>
      </c>
      <c r="AD16" s="81" t="str">
        <f>IF(AND(Q16&lt;&gt;"",AC16&lt;&gt;""),AC16*Q16,"")</f>
        <v/>
      </c>
      <c r="AE16" s="82" t="str">
        <f>IF(P16="","",IF(OR($M$2="選択してください",$M$2=""),"地域を選択してください",IF(OR($O$2="選択してください",$O$2=""),"建て方を選択してください",IFERROR(VLOOKUP(AF16,こどもエコグレード!A:F,6,FALSE),"対象外"))))</f>
        <v/>
      </c>
      <c r="AF16" s="83" t="str">
        <f>P16&amp;IF($O$2="戸建住宅","戸建住宅","共同住宅")&amp;$M$2</f>
        <v>共同住宅選択してください</v>
      </c>
      <c r="AG16" s="84"/>
      <c r="AH16" s="84"/>
      <c r="AI16" s="84"/>
    </row>
    <row r="17" spans="1:35" ht="18" customHeight="1" x14ac:dyDescent="0.4">
      <c r="A17" s="64" t="str">
        <f t="shared" ref="A17:A80" si="3">IF(H17&lt;&gt;"",SUBSTITUTE(SUBSTITUTE(SUBSTITUTE(SUBSTITUTE(SUBSTITUTE(SUBSTITUTE(SUBSTITUTE(SUBSTITUTE(SUBSTITUTE(SUBSTITUTE(SUBSTITUTE(SUBSTITUTE(SUBSTITUTE(SUBSTITUTE(SUBSTITUTE(SUBSTITUTE(SUBSTITUTE(SUBSTITUTE(SUBSTITUTE(SUBSTITUTE(SUBSTITUTE(SUBSTITUTE(H17,"(","_"),")","_"),"（","_"),"）","_"),"-","_"),"―","_"),"－","_"),"・","_"),"／","_"),"/","_")," ","_"),"　","_"),"+","_"),"＋","_"),"A4","A4サッシ"),"Ａ４","A4サッシ"),"Ａ4","A4サッシ"),"A４","A4サッシ"),"~","_"),"～","_"),",","_"),"、","_"),"")</f>
        <v/>
      </c>
      <c r="B17" s="64" t="str">
        <f t="shared" ref="B17:B80" si="4">IF(I17&lt;&gt;"",SUBSTITUTE(SUBSTITUTE(SUBSTITUTE(SUBSTITUTE(SUBSTITUTE(SUBSTITUTE(SUBSTITUTE(SUBSTITUTE(SUBSTITUTE(SUBSTITUTE(SUBSTITUTE(SUBSTITUTE(SUBSTITUTE(SUBSTITUTE(SUBSTITUTE(SUBSTITUTE(SUBSTITUTE(SUBSTITUTE(SUBSTITUTE(SUBSTITUTE(SUBSTITUTE(SUBSTITUTE(H17&amp;I17,"(","_"),")","_"),"（","_"),"）","_"),"-","_"),"―","_"),"－","_"),"・","_"),"／","_"),"/","_")," ","_"),"　","_"),"+","_"),"＋","_"),"A4","A4サッシ"),"Ａ４","A4サッシ"),"Ａ4","A4サッシ"),"A４","A4サッシ"),"~","_"),"～","_"),",","_"),"、","_"),"")</f>
        <v/>
      </c>
      <c r="C17" s="64" t="str">
        <f t="shared" ref="C17:C80" si="5">IF(J17&lt;&gt;"",SUBSTITUTE(SUBSTITUTE(SUBSTITUTE(SUBSTITUTE(SUBSTITUTE(SUBSTITUTE(SUBSTITUTE(SUBSTITUTE(SUBSTITUTE(SUBSTITUTE(SUBSTITUTE(SUBSTITUTE(SUBSTITUTE(SUBSTITUTE(SUBSTITUTE(SUBSTITUTE(SUBSTITUTE(SUBSTITUTE(SUBSTITUTE(SUBSTITUTE(SUBSTITUTE(SUBSTITUTE(H17&amp;I17&amp;J17,"(","_"),")","_"),"（","_"),"）","_"),"-","_"),"―","_"),"－","_"),"・","_"),"／","_"),"/","_")," ","_"),"　","_"),"+","_"),"＋","_"),"A4","A4サッシ"),"Ａ４","A4サッシ"),"Ａ4","A4サッシ"),"A４","A4サッシ"),"~","_"),"～","_"),",","_"),"、","_"),"")</f>
        <v/>
      </c>
      <c r="D17" s="64" t="str">
        <f t="shared" si="0"/>
        <v/>
      </c>
      <c r="E17" s="64">
        <f>IFERROR(VLOOKUP(H17&amp;I17,LIXIL対象製品リスト!T:W,3,FALSE),0)</f>
        <v>0</v>
      </c>
      <c r="F17" s="64">
        <f>IFERROR(VLOOKUP(I17&amp;J17,LIXIL対象製品リスト!T:W,4,FALSE),0)</f>
        <v>0</v>
      </c>
      <c r="H17" s="16"/>
      <c r="I17" s="73"/>
      <c r="J17" s="72"/>
      <c r="K17" s="73"/>
      <c r="L17" s="72"/>
      <c r="M17" s="72"/>
      <c r="N17" s="74" t="str">
        <f>IF(OR(L17="",M17=""),"",IF((L17+E17)*(M17+F17)/10^6&gt;=サイズ!$D$13,"大（L）",IF((L17+E17)*(M17+F17)/10^6&gt;=サイズ!$D$12,"中（M）",IF((L17+E17)*(M17+F17)/10^6&gt;=サイズ!$D$11,"小（S）",IF((L17+E17)*(M17+F17)/10^6&gt;=サイズ!$D$10,"極小（X）","対象外")))))</f>
        <v/>
      </c>
      <c r="O17" s="74" t="str">
        <f>IFERROR(IF(OR(H17="",I17="",J17="",K17="",L17="",M17=""),"",VLOOKUP(SUBSTITUTE(H17&amp;I17&amp;J17&amp;K17&amp;N17,CHAR(10),""),LIXIL対象製品リスト!R:S,2,FALSE)),"対象の型番はありません")</f>
        <v/>
      </c>
      <c r="P17" s="74" t="str">
        <f t="shared" ref="P17:P80" si="6">IF(O17="","",IF(LEFT(O17,2)="対象","－",IF(LEFT(H17,2)="断熱",MID(O17,10,1),"－")))</f>
        <v/>
      </c>
      <c r="Q17" s="85"/>
      <c r="R17" s="76" t="str">
        <f t="shared" si="1"/>
        <v/>
      </c>
      <c r="S17" s="76" t="str">
        <f t="shared" ref="S17:S80" si="7">"窓リノベ24"&amp;"内窓"&amp;R17&amp;N17</f>
        <v>窓リノベ24内窓</v>
      </c>
      <c r="T17" s="77" t="str">
        <f>IF(P17&lt;&gt;"",IFERROR(IF($O$2="共同住宅（4階建以上）",VLOOKUP(S17,補助額!A:H,8,FALSE),VLOOKUP(S17,補助額!A:H,7,FALSE)),"－"),"")</f>
        <v/>
      </c>
      <c r="U17" s="86" t="str">
        <f t="shared" ref="U17:U80" si="8">IF(AND(Q17&lt;&gt;"",T17&lt;&gt;""),T17*Q17,"")</f>
        <v/>
      </c>
      <c r="V17" s="79" t="str">
        <f>IF(P17="","",IF(OR($M$2="選択してください",$M$2=""),"地域を選択してください",IF(OR($O$2="選択してください",$O$2=""),"建て方を選択してください",IFERROR(VLOOKUP(W17,こどもエコグレード!A:E,5,FALSE),"対象外"))))</f>
        <v/>
      </c>
      <c r="W17" s="79" t="str">
        <f t="shared" si="2"/>
        <v>共同住宅選択してください</v>
      </c>
      <c r="X17" s="79" t="str">
        <f t="shared" ref="X17:X80" si="9">"子育てエコ"&amp;"内窓"&amp;V17&amp;N17</f>
        <v>子育てエコ内窓</v>
      </c>
      <c r="Y17" s="80" t="str">
        <f>IF(P17&lt;&gt;"",IFERROR(IF($O$2="共同住宅（4階建以上）",VLOOKUP(X17,補助額!A:H,8,FALSE),VLOOKUP(X17,補助額!A:H,7,FALSE)),"－"),"")</f>
        <v/>
      </c>
      <c r="Z17" s="87" t="str">
        <f t="shared" ref="Z17:Z80" si="10">IF(AND(Q17&lt;&gt;"",Y17&lt;&gt;""),Y17*Q17,"")</f>
        <v/>
      </c>
      <c r="AA17" s="79" t="str">
        <f t="shared" ref="AA17:AA80" si="11">IF(P17="","",IF(RIGHT(H17,2)="防音","防音",IF(RIGHT(H17,2)="防犯","防犯",IF(RIGHT(H17,2)="防災","防災","－"))))</f>
        <v/>
      </c>
      <c r="AB17" s="79" t="str">
        <f t="shared" ref="AB17:AB80" si="12">"子育てエコ"&amp;"内窓"&amp;AA17&amp;N17</f>
        <v>子育てエコ内窓</v>
      </c>
      <c r="AC17" s="80" t="str">
        <f>IF(P17&lt;&gt;"",IFERROR(IF($O$2="共同住宅（4階建以上）",VLOOKUP(AB17,補助額!A:H,8,FALSE),VLOOKUP(AB17,補助額!A:H,7,FALSE)),"－"),"")</f>
        <v/>
      </c>
      <c r="AD17" s="88" t="str">
        <f t="shared" ref="AD17:AD80" si="13">IF(AND(Q17&lt;&gt;"",AC17&lt;&gt;""),AC17*Q17,"")</f>
        <v/>
      </c>
      <c r="AE17" s="82" t="str">
        <f>IF(P17="","",IF(OR($M$2="選択してください",$M$2=""),"地域を選択してください",IF(OR($O$2="選択してください",$O$2=""),"建て方を選択してください",IFERROR(VLOOKUP(AF17,こどもエコグレード!A:F,6,FALSE),"対象外"))))</f>
        <v/>
      </c>
      <c r="AF17" s="83" t="str">
        <f t="shared" ref="AF17:AF80" si="14">P17&amp;IF($O$2="戸建住宅","戸建住宅","共同住宅")&amp;$M$2</f>
        <v>共同住宅選択してください</v>
      </c>
      <c r="AG17" s="89"/>
      <c r="AH17" s="89"/>
      <c r="AI17" s="89"/>
    </row>
    <row r="18" spans="1:35" ht="18" customHeight="1" x14ac:dyDescent="0.4">
      <c r="A18" s="64" t="str">
        <f t="shared" si="3"/>
        <v/>
      </c>
      <c r="B18" s="64" t="str">
        <f t="shared" si="4"/>
        <v/>
      </c>
      <c r="C18" s="64" t="str">
        <f t="shared" si="5"/>
        <v/>
      </c>
      <c r="D18" s="64" t="str">
        <f t="shared" si="0"/>
        <v/>
      </c>
      <c r="E18" s="64">
        <f>IFERROR(VLOOKUP(H18&amp;I18,LIXIL対象製品リスト!T:W,3,FALSE),0)</f>
        <v>0</v>
      </c>
      <c r="F18" s="64">
        <f>IFERROR(VLOOKUP(I18&amp;J18,LIXIL対象製品リスト!T:W,4,FALSE),0)</f>
        <v>0</v>
      </c>
      <c r="H18" s="16"/>
      <c r="I18" s="73"/>
      <c r="J18" s="72"/>
      <c r="K18" s="73"/>
      <c r="L18" s="72"/>
      <c r="M18" s="72"/>
      <c r="N18" s="74" t="str">
        <f>IF(OR(L18="",M18=""),"",IF((L18+E18)*(M18+F18)/10^6&gt;=サイズ!$D$13,"大（L）",IF((L18+E18)*(M18+F18)/10^6&gt;=サイズ!$D$12,"中（M）",IF((L18+E18)*(M18+F18)/10^6&gt;=サイズ!$D$11,"小（S）",IF((L18+E18)*(M18+F18)/10^6&gt;=サイズ!$D$10,"極小（X）","対象外")))))</f>
        <v/>
      </c>
      <c r="O18" s="74" t="str">
        <f>IFERROR(IF(OR(H18="",I18="",J18="",K18="",L18="",M18=""),"",VLOOKUP(SUBSTITUTE(H18&amp;I18&amp;J18&amp;K18&amp;N18,CHAR(10),""),LIXIL対象製品リスト!R:S,2,FALSE)),"対象の型番はありません")</f>
        <v/>
      </c>
      <c r="P18" s="74" t="str">
        <f t="shared" si="6"/>
        <v/>
      </c>
      <c r="Q18" s="85"/>
      <c r="R18" s="76" t="str">
        <f t="shared" si="1"/>
        <v/>
      </c>
      <c r="S18" s="76" t="str">
        <f t="shared" si="7"/>
        <v>窓リノベ24内窓</v>
      </c>
      <c r="T18" s="77" t="str">
        <f>IF(P18&lt;&gt;"",IFERROR(IF($O$2="共同住宅（4階建以上）",VLOOKUP(S18,補助額!A:H,8,FALSE),VLOOKUP(S18,補助額!A:H,7,FALSE)),"－"),"")</f>
        <v/>
      </c>
      <c r="U18" s="86" t="str">
        <f t="shared" si="8"/>
        <v/>
      </c>
      <c r="V18" s="79" t="str">
        <f>IF(P18="","",IF(OR($M$2="選択してください",$M$2=""),"地域を選択してください",IF(OR($O$2="選択してください",$O$2=""),"建て方を選択してください",IFERROR(VLOOKUP(W18,こどもエコグレード!A:E,5,FALSE),"対象外"))))</f>
        <v/>
      </c>
      <c r="W18" s="79" t="str">
        <f t="shared" si="2"/>
        <v>共同住宅選択してください</v>
      </c>
      <c r="X18" s="79" t="str">
        <f t="shared" si="9"/>
        <v>子育てエコ内窓</v>
      </c>
      <c r="Y18" s="80" t="str">
        <f>IF(P18&lt;&gt;"",IFERROR(IF($O$2="共同住宅（4階建以上）",VLOOKUP(X18,補助額!A:H,8,FALSE),VLOOKUP(X18,補助額!A:H,7,FALSE)),"－"),"")</f>
        <v/>
      </c>
      <c r="Z18" s="87" t="str">
        <f t="shared" si="10"/>
        <v/>
      </c>
      <c r="AA18" s="79" t="str">
        <f t="shared" si="11"/>
        <v/>
      </c>
      <c r="AB18" s="79" t="str">
        <f t="shared" si="12"/>
        <v>子育てエコ内窓</v>
      </c>
      <c r="AC18" s="80" t="str">
        <f>IF(P18&lt;&gt;"",IFERROR(IF($O$2="共同住宅（4階建以上）",VLOOKUP(AB18,補助額!A:H,8,FALSE),VLOOKUP(AB18,補助額!A:H,7,FALSE)),"－"),"")</f>
        <v/>
      </c>
      <c r="AD18" s="88" t="str">
        <f t="shared" si="13"/>
        <v/>
      </c>
      <c r="AE18" s="82" t="str">
        <f>IF(P18="","",IF(OR($M$2="選択してください",$M$2=""),"地域を選択してください",IF(OR($O$2="選択してください",$O$2=""),"建て方を選択してください",IFERROR(VLOOKUP(AF18,こどもエコグレード!A:F,6,FALSE),"対象外"))))</f>
        <v/>
      </c>
      <c r="AF18" s="83" t="str">
        <f t="shared" si="14"/>
        <v>共同住宅選択してください</v>
      </c>
      <c r="AG18" s="89"/>
      <c r="AH18" s="89"/>
      <c r="AI18" s="89"/>
    </row>
    <row r="19" spans="1:35" ht="18" customHeight="1" x14ac:dyDescent="0.4">
      <c r="A19" s="64" t="str">
        <f t="shared" si="3"/>
        <v/>
      </c>
      <c r="B19" s="64" t="str">
        <f t="shared" si="4"/>
        <v/>
      </c>
      <c r="C19" s="64" t="str">
        <f t="shared" si="5"/>
        <v/>
      </c>
      <c r="D19" s="64" t="str">
        <f t="shared" si="0"/>
        <v/>
      </c>
      <c r="E19" s="64">
        <f>IFERROR(VLOOKUP(H19&amp;I19,LIXIL対象製品リスト!T:W,3,FALSE),0)</f>
        <v>0</v>
      </c>
      <c r="F19" s="64">
        <f>IFERROR(VLOOKUP(I19&amp;J19,LIXIL対象製品リスト!T:W,4,FALSE),0)</f>
        <v>0</v>
      </c>
      <c r="H19" s="16"/>
      <c r="I19" s="73"/>
      <c r="J19" s="72"/>
      <c r="K19" s="73"/>
      <c r="L19" s="72"/>
      <c r="M19" s="72"/>
      <c r="N19" s="74" t="str">
        <f>IF(OR(L19="",M19=""),"",IF((L19+E19)*(M19+F19)/10^6&gt;=サイズ!$D$13,"大（L）",IF((L19+E19)*(M19+F19)/10^6&gt;=サイズ!$D$12,"中（M）",IF((L19+E19)*(M19+F19)/10^6&gt;=サイズ!$D$11,"小（S）",IF((L19+E19)*(M19+F19)/10^6&gt;=サイズ!$D$10,"極小（X）","対象外")))))</f>
        <v/>
      </c>
      <c r="O19" s="74" t="str">
        <f>IFERROR(IF(OR(H19="",I19="",J19="",K19="",L19="",M19=""),"",VLOOKUP(SUBSTITUTE(H19&amp;I19&amp;J19&amp;K19&amp;N19,CHAR(10),""),LIXIL対象製品リスト!R:S,2,FALSE)),"対象の型番はありません")</f>
        <v/>
      </c>
      <c r="P19" s="74" t="str">
        <f t="shared" si="6"/>
        <v/>
      </c>
      <c r="Q19" s="85"/>
      <c r="R19" s="76" t="str">
        <f t="shared" si="1"/>
        <v/>
      </c>
      <c r="S19" s="76" t="str">
        <f t="shared" si="7"/>
        <v>窓リノベ24内窓</v>
      </c>
      <c r="T19" s="77" t="str">
        <f>IF(P19&lt;&gt;"",IFERROR(IF($O$2="共同住宅（4階建以上）",VLOOKUP(S19,補助額!A:H,8,FALSE),VLOOKUP(S19,補助額!A:H,7,FALSE)),"－"),"")</f>
        <v/>
      </c>
      <c r="U19" s="86" t="str">
        <f t="shared" si="8"/>
        <v/>
      </c>
      <c r="V19" s="79" t="str">
        <f>IF(P19="","",IF(OR($M$2="選択してください",$M$2=""),"地域を選択してください",IF(OR($O$2="選択してください",$O$2=""),"建て方を選択してください",IFERROR(VLOOKUP(W19,こどもエコグレード!A:E,5,FALSE),"対象外"))))</f>
        <v/>
      </c>
      <c r="W19" s="79" t="str">
        <f t="shared" si="2"/>
        <v>共同住宅選択してください</v>
      </c>
      <c r="X19" s="79" t="str">
        <f t="shared" si="9"/>
        <v>子育てエコ内窓</v>
      </c>
      <c r="Y19" s="80" t="str">
        <f>IF(P19&lt;&gt;"",IFERROR(IF($O$2="共同住宅（4階建以上）",VLOOKUP(X19,補助額!A:H,8,FALSE),VLOOKUP(X19,補助額!A:H,7,FALSE)),"－"),"")</f>
        <v/>
      </c>
      <c r="Z19" s="87" t="str">
        <f t="shared" si="10"/>
        <v/>
      </c>
      <c r="AA19" s="79" t="str">
        <f t="shared" si="11"/>
        <v/>
      </c>
      <c r="AB19" s="79" t="str">
        <f t="shared" si="12"/>
        <v>子育てエコ内窓</v>
      </c>
      <c r="AC19" s="80" t="str">
        <f>IF(P19&lt;&gt;"",IFERROR(IF($O$2="共同住宅（4階建以上）",VLOOKUP(AB19,補助額!A:H,8,FALSE),VLOOKUP(AB19,補助額!A:H,7,FALSE)),"－"),"")</f>
        <v/>
      </c>
      <c r="AD19" s="88" t="str">
        <f t="shared" si="13"/>
        <v/>
      </c>
      <c r="AE19" s="82" t="str">
        <f>IF(P19="","",IF(OR($M$2="選択してください",$M$2=""),"地域を選択してください",IF(OR($O$2="選択してください",$O$2=""),"建て方を選択してください",IFERROR(VLOOKUP(AF19,こどもエコグレード!A:F,6,FALSE),"対象外"))))</f>
        <v/>
      </c>
      <c r="AF19" s="83" t="str">
        <f t="shared" si="14"/>
        <v>共同住宅選択してください</v>
      </c>
      <c r="AG19" s="89"/>
      <c r="AH19" s="89"/>
      <c r="AI19" s="89"/>
    </row>
    <row r="20" spans="1:35" ht="18" customHeight="1" x14ac:dyDescent="0.4">
      <c r="A20" s="64" t="str">
        <f t="shared" si="3"/>
        <v/>
      </c>
      <c r="B20" s="64" t="str">
        <f t="shared" si="4"/>
        <v/>
      </c>
      <c r="C20" s="64" t="str">
        <f t="shared" si="5"/>
        <v/>
      </c>
      <c r="D20" s="64" t="str">
        <f t="shared" si="0"/>
        <v/>
      </c>
      <c r="E20" s="64">
        <f>IFERROR(VLOOKUP(H20&amp;I20,LIXIL対象製品リスト!T:W,3,FALSE),0)</f>
        <v>0</v>
      </c>
      <c r="F20" s="64">
        <f>IFERROR(VLOOKUP(I20&amp;J20,LIXIL対象製品リスト!T:W,4,FALSE),0)</f>
        <v>0</v>
      </c>
      <c r="H20" s="16"/>
      <c r="I20" s="73"/>
      <c r="J20" s="72"/>
      <c r="K20" s="73"/>
      <c r="L20" s="72"/>
      <c r="M20" s="72"/>
      <c r="N20" s="74" t="str">
        <f>IF(OR(L20="",M20=""),"",IF((L20+E20)*(M20+F20)/10^6&gt;=サイズ!$D$13,"大（L）",IF((L20+E20)*(M20+F20)/10^6&gt;=サイズ!$D$12,"中（M）",IF((L20+E20)*(M20+F20)/10^6&gt;=サイズ!$D$11,"小（S）",IF((L20+E20)*(M20+F20)/10^6&gt;=サイズ!$D$10,"極小（X）","対象外")))))</f>
        <v/>
      </c>
      <c r="O20" s="74" t="str">
        <f>IFERROR(IF(OR(H20="",I20="",J20="",K20="",L20="",M20=""),"",VLOOKUP(SUBSTITUTE(H20&amp;I20&amp;J20&amp;K20&amp;N20,CHAR(10),""),LIXIL対象製品リスト!R:S,2,FALSE)),"対象の型番はありません")</f>
        <v/>
      </c>
      <c r="P20" s="74" t="str">
        <f t="shared" si="6"/>
        <v/>
      </c>
      <c r="Q20" s="85"/>
      <c r="R20" s="76" t="str">
        <f t="shared" si="1"/>
        <v/>
      </c>
      <c r="S20" s="76" t="str">
        <f t="shared" si="7"/>
        <v>窓リノベ24内窓</v>
      </c>
      <c r="T20" s="77" t="str">
        <f>IF(P20&lt;&gt;"",IFERROR(IF($O$2="共同住宅（4階建以上）",VLOOKUP(S20,補助額!A:H,8,FALSE),VLOOKUP(S20,補助額!A:H,7,FALSE)),"－"),"")</f>
        <v/>
      </c>
      <c r="U20" s="86" t="str">
        <f t="shared" si="8"/>
        <v/>
      </c>
      <c r="V20" s="79" t="str">
        <f>IF(P20="","",IF(OR($M$2="選択してください",$M$2=""),"地域を選択してください",IF(OR($O$2="選択してください",$O$2=""),"建て方を選択してください",IFERROR(VLOOKUP(W20,こどもエコグレード!A:E,5,FALSE),"対象外"))))</f>
        <v/>
      </c>
      <c r="W20" s="79" t="str">
        <f t="shared" si="2"/>
        <v>共同住宅選択してください</v>
      </c>
      <c r="X20" s="79" t="str">
        <f t="shared" si="9"/>
        <v>子育てエコ内窓</v>
      </c>
      <c r="Y20" s="80" t="str">
        <f>IF(P20&lt;&gt;"",IFERROR(IF($O$2="共同住宅（4階建以上）",VLOOKUP(X20,補助額!A:H,8,FALSE),VLOOKUP(X20,補助額!A:H,7,FALSE)),"－"),"")</f>
        <v/>
      </c>
      <c r="Z20" s="87" t="str">
        <f t="shared" si="10"/>
        <v/>
      </c>
      <c r="AA20" s="79" t="str">
        <f t="shared" si="11"/>
        <v/>
      </c>
      <c r="AB20" s="79" t="str">
        <f t="shared" si="12"/>
        <v>子育てエコ内窓</v>
      </c>
      <c r="AC20" s="80" t="str">
        <f>IF(P20&lt;&gt;"",IFERROR(IF($O$2="共同住宅（4階建以上）",VLOOKUP(AB20,補助額!A:H,8,FALSE),VLOOKUP(AB20,補助額!A:H,7,FALSE)),"－"),"")</f>
        <v/>
      </c>
      <c r="AD20" s="88" t="str">
        <f t="shared" si="13"/>
        <v/>
      </c>
      <c r="AE20" s="82" t="str">
        <f>IF(P20="","",IF(OR($M$2="選択してください",$M$2=""),"地域を選択してください",IF(OR($O$2="選択してください",$O$2=""),"建て方を選択してください",IFERROR(VLOOKUP(AF20,こどもエコグレード!A:F,6,FALSE),"対象外"))))</f>
        <v/>
      </c>
      <c r="AF20" s="83" t="str">
        <f t="shared" si="14"/>
        <v>共同住宅選択してください</v>
      </c>
      <c r="AG20" s="89"/>
      <c r="AH20" s="89"/>
      <c r="AI20" s="89"/>
    </row>
    <row r="21" spans="1:35" ht="18" customHeight="1" x14ac:dyDescent="0.4">
      <c r="A21" s="64" t="str">
        <f t="shared" si="3"/>
        <v/>
      </c>
      <c r="B21" s="64" t="str">
        <f t="shared" si="4"/>
        <v/>
      </c>
      <c r="C21" s="64" t="str">
        <f t="shared" si="5"/>
        <v/>
      </c>
      <c r="D21" s="64" t="str">
        <f t="shared" si="0"/>
        <v/>
      </c>
      <c r="E21" s="64">
        <f>IFERROR(VLOOKUP(H21&amp;I21,LIXIL対象製品リスト!T:W,3,FALSE),0)</f>
        <v>0</v>
      </c>
      <c r="F21" s="64">
        <f>IFERROR(VLOOKUP(I21&amp;J21,LIXIL対象製品リスト!T:W,4,FALSE),0)</f>
        <v>0</v>
      </c>
      <c r="H21" s="16"/>
      <c r="I21" s="73"/>
      <c r="J21" s="72"/>
      <c r="K21" s="73"/>
      <c r="L21" s="72"/>
      <c r="M21" s="72"/>
      <c r="N21" s="74" t="str">
        <f>IF(OR(L21="",M21=""),"",IF((L21+E21)*(M21+F21)/10^6&gt;=サイズ!$D$13,"大（L）",IF((L21+E21)*(M21+F21)/10^6&gt;=サイズ!$D$12,"中（M）",IF((L21+E21)*(M21+F21)/10^6&gt;=サイズ!$D$11,"小（S）",IF((L21+E21)*(M21+F21)/10^6&gt;=サイズ!$D$10,"極小（X）","対象外")))))</f>
        <v/>
      </c>
      <c r="O21" s="74" t="str">
        <f>IFERROR(IF(OR(H21="",I21="",J21="",K21="",L21="",M21=""),"",VLOOKUP(SUBSTITUTE(H21&amp;I21&amp;J21&amp;K21&amp;N21,CHAR(10),""),LIXIL対象製品リスト!R:S,2,FALSE)),"対象の型番はありません")</f>
        <v/>
      </c>
      <c r="P21" s="74" t="str">
        <f t="shared" si="6"/>
        <v/>
      </c>
      <c r="Q21" s="85"/>
      <c r="R21" s="76" t="str">
        <f t="shared" si="1"/>
        <v/>
      </c>
      <c r="S21" s="76" t="str">
        <f t="shared" si="7"/>
        <v>窓リノベ24内窓</v>
      </c>
      <c r="T21" s="77" t="str">
        <f>IF(P21&lt;&gt;"",IFERROR(IF($O$2="共同住宅（4階建以上）",VLOOKUP(S21,補助額!A:H,8,FALSE),VLOOKUP(S21,補助額!A:H,7,FALSE)),"－"),"")</f>
        <v/>
      </c>
      <c r="U21" s="86" t="str">
        <f t="shared" si="8"/>
        <v/>
      </c>
      <c r="V21" s="79" t="str">
        <f>IF(P21="","",IF(OR($M$2="選択してください",$M$2=""),"地域を選択してください",IF(OR($O$2="選択してください",$O$2=""),"建て方を選択してください",IFERROR(VLOOKUP(W21,こどもエコグレード!A:E,5,FALSE),"対象外"))))</f>
        <v/>
      </c>
      <c r="W21" s="79" t="str">
        <f t="shared" si="2"/>
        <v>共同住宅選択してください</v>
      </c>
      <c r="X21" s="79" t="str">
        <f t="shared" si="9"/>
        <v>子育てエコ内窓</v>
      </c>
      <c r="Y21" s="80" t="str">
        <f>IF(P21&lt;&gt;"",IFERROR(IF($O$2="共同住宅（4階建以上）",VLOOKUP(X21,補助額!A:H,8,FALSE),VLOOKUP(X21,補助額!A:H,7,FALSE)),"－"),"")</f>
        <v/>
      </c>
      <c r="Z21" s="87" t="str">
        <f t="shared" si="10"/>
        <v/>
      </c>
      <c r="AA21" s="79" t="str">
        <f t="shared" si="11"/>
        <v/>
      </c>
      <c r="AB21" s="79" t="str">
        <f t="shared" si="12"/>
        <v>子育てエコ内窓</v>
      </c>
      <c r="AC21" s="80" t="str">
        <f>IF(P21&lt;&gt;"",IFERROR(IF($O$2="共同住宅（4階建以上）",VLOOKUP(AB21,補助額!A:H,8,FALSE),VLOOKUP(AB21,補助額!A:H,7,FALSE)),"－"),"")</f>
        <v/>
      </c>
      <c r="AD21" s="88" t="str">
        <f t="shared" si="13"/>
        <v/>
      </c>
      <c r="AE21" s="82" t="str">
        <f>IF(P21="","",IF(OR($M$2="選択してください",$M$2=""),"地域を選択してください",IF(OR($O$2="選択してください",$O$2=""),"建て方を選択してください",IFERROR(VLOOKUP(AF21,こどもエコグレード!A:F,6,FALSE),"対象外"))))</f>
        <v/>
      </c>
      <c r="AF21" s="83" t="str">
        <f t="shared" si="14"/>
        <v>共同住宅選択してください</v>
      </c>
      <c r="AG21" s="89"/>
      <c r="AH21" s="89"/>
      <c r="AI21" s="89"/>
    </row>
    <row r="22" spans="1:35" ht="18" customHeight="1" x14ac:dyDescent="0.4">
      <c r="A22" s="64" t="str">
        <f t="shared" si="3"/>
        <v/>
      </c>
      <c r="B22" s="64" t="str">
        <f t="shared" si="4"/>
        <v/>
      </c>
      <c r="C22" s="64" t="str">
        <f t="shared" si="5"/>
        <v/>
      </c>
      <c r="D22" s="64" t="str">
        <f t="shared" si="0"/>
        <v/>
      </c>
      <c r="E22" s="64">
        <f>IFERROR(VLOOKUP(H22&amp;I22,LIXIL対象製品リスト!T:W,3,FALSE),0)</f>
        <v>0</v>
      </c>
      <c r="F22" s="64">
        <f>IFERROR(VLOOKUP(I22&amp;J22,LIXIL対象製品リスト!T:W,4,FALSE),0)</f>
        <v>0</v>
      </c>
      <c r="H22" s="16"/>
      <c r="I22" s="73"/>
      <c r="J22" s="72"/>
      <c r="K22" s="73"/>
      <c r="L22" s="72"/>
      <c r="M22" s="72"/>
      <c r="N22" s="74" t="str">
        <f>IF(OR(L22="",M22=""),"",IF((L22+E22)*(M22+F22)/10^6&gt;=サイズ!$D$13,"大（L）",IF((L22+E22)*(M22+F22)/10^6&gt;=サイズ!$D$12,"中（M）",IF((L22+E22)*(M22+F22)/10^6&gt;=サイズ!$D$11,"小（S）",IF((L22+E22)*(M22+F22)/10^6&gt;=サイズ!$D$10,"極小（X）","対象外")))))</f>
        <v/>
      </c>
      <c r="O22" s="74" t="str">
        <f>IFERROR(IF(OR(H22="",I22="",J22="",K22="",L22="",M22=""),"",VLOOKUP(SUBSTITUTE(H22&amp;I22&amp;J22&amp;K22&amp;N22,CHAR(10),""),LIXIL対象製品リスト!R:S,2,FALSE)),"対象の型番はありません")</f>
        <v/>
      </c>
      <c r="P22" s="74" t="str">
        <f t="shared" si="6"/>
        <v/>
      </c>
      <c r="Q22" s="85"/>
      <c r="R22" s="76" t="str">
        <f t="shared" si="1"/>
        <v/>
      </c>
      <c r="S22" s="76" t="str">
        <f t="shared" si="7"/>
        <v>窓リノベ24内窓</v>
      </c>
      <c r="T22" s="77" t="str">
        <f>IF(P22&lt;&gt;"",IFERROR(IF($O$2="共同住宅（4階建以上）",VLOOKUP(S22,補助額!A:H,8,FALSE),VLOOKUP(S22,補助額!A:H,7,FALSE)),"－"),"")</f>
        <v/>
      </c>
      <c r="U22" s="86" t="str">
        <f t="shared" si="8"/>
        <v/>
      </c>
      <c r="V22" s="79" t="str">
        <f>IF(P22="","",IF(OR($M$2="選択してください",$M$2=""),"地域を選択してください",IF(OR($O$2="選択してください",$O$2=""),"建て方を選択してください",IFERROR(VLOOKUP(W22,こどもエコグレード!A:E,5,FALSE),"対象外"))))</f>
        <v/>
      </c>
      <c r="W22" s="79" t="str">
        <f t="shared" si="2"/>
        <v>共同住宅選択してください</v>
      </c>
      <c r="X22" s="79" t="str">
        <f t="shared" si="9"/>
        <v>子育てエコ内窓</v>
      </c>
      <c r="Y22" s="80" t="str">
        <f>IF(P22&lt;&gt;"",IFERROR(IF($O$2="共同住宅（4階建以上）",VLOOKUP(X22,補助額!A:H,8,FALSE),VLOOKUP(X22,補助額!A:H,7,FALSE)),"－"),"")</f>
        <v/>
      </c>
      <c r="Z22" s="87" t="str">
        <f t="shared" si="10"/>
        <v/>
      </c>
      <c r="AA22" s="79" t="str">
        <f t="shared" si="11"/>
        <v/>
      </c>
      <c r="AB22" s="79" t="str">
        <f t="shared" si="12"/>
        <v>子育てエコ内窓</v>
      </c>
      <c r="AC22" s="80" t="str">
        <f>IF(P22&lt;&gt;"",IFERROR(IF($O$2="共同住宅（4階建以上）",VLOOKUP(AB22,補助額!A:H,8,FALSE),VLOOKUP(AB22,補助額!A:H,7,FALSE)),"－"),"")</f>
        <v/>
      </c>
      <c r="AD22" s="88" t="str">
        <f t="shared" si="13"/>
        <v/>
      </c>
      <c r="AE22" s="82" t="str">
        <f>IF(P22="","",IF(OR($M$2="選択してください",$M$2=""),"地域を選択してください",IF(OR($O$2="選択してください",$O$2=""),"建て方を選択してください",IFERROR(VLOOKUP(AF22,こどもエコグレード!A:F,6,FALSE),"対象外"))))</f>
        <v/>
      </c>
      <c r="AF22" s="83" t="str">
        <f t="shared" si="14"/>
        <v>共同住宅選択してください</v>
      </c>
      <c r="AG22" s="89"/>
      <c r="AH22" s="89"/>
      <c r="AI22" s="89"/>
    </row>
    <row r="23" spans="1:35" ht="18" customHeight="1" x14ac:dyDescent="0.4">
      <c r="A23" s="64" t="str">
        <f t="shared" si="3"/>
        <v/>
      </c>
      <c r="B23" s="64" t="str">
        <f t="shared" si="4"/>
        <v/>
      </c>
      <c r="C23" s="64" t="str">
        <f t="shared" si="5"/>
        <v/>
      </c>
      <c r="D23" s="64" t="str">
        <f t="shared" si="0"/>
        <v/>
      </c>
      <c r="E23" s="64">
        <f>IFERROR(VLOOKUP(H23&amp;I23,LIXIL対象製品リスト!T:W,3,FALSE),0)</f>
        <v>0</v>
      </c>
      <c r="F23" s="64">
        <f>IFERROR(VLOOKUP(I23&amp;J23,LIXIL対象製品リスト!T:W,4,FALSE),0)</f>
        <v>0</v>
      </c>
      <c r="H23" s="16"/>
      <c r="I23" s="73"/>
      <c r="J23" s="72"/>
      <c r="K23" s="73"/>
      <c r="L23" s="72"/>
      <c r="M23" s="72"/>
      <c r="N23" s="74" t="str">
        <f>IF(OR(L23="",M23=""),"",IF((L23+E23)*(M23+F23)/10^6&gt;=サイズ!$D$13,"大（L）",IF((L23+E23)*(M23+F23)/10^6&gt;=サイズ!$D$12,"中（M）",IF((L23+E23)*(M23+F23)/10^6&gt;=サイズ!$D$11,"小（S）",IF((L23+E23)*(M23+F23)/10^6&gt;=サイズ!$D$10,"極小（X）","対象外")))))</f>
        <v/>
      </c>
      <c r="O23" s="74" t="str">
        <f>IFERROR(IF(OR(H23="",I23="",J23="",K23="",L23="",M23=""),"",VLOOKUP(SUBSTITUTE(H23&amp;I23&amp;J23&amp;K23&amp;N23,CHAR(10),""),LIXIL対象製品リスト!R:S,2,FALSE)),"対象の型番はありません")</f>
        <v/>
      </c>
      <c r="P23" s="74" t="str">
        <f t="shared" si="6"/>
        <v/>
      </c>
      <c r="Q23" s="85"/>
      <c r="R23" s="76" t="str">
        <f t="shared" si="1"/>
        <v/>
      </c>
      <c r="S23" s="76" t="str">
        <f t="shared" si="7"/>
        <v>窓リノベ24内窓</v>
      </c>
      <c r="T23" s="77" t="str">
        <f>IF(P23&lt;&gt;"",IFERROR(IF($O$2="共同住宅（4階建以上）",VLOOKUP(S23,補助額!A:H,8,FALSE),VLOOKUP(S23,補助額!A:H,7,FALSE)),"－"),"")</f>
        <v/>
      </c>
      <c r="U23" s="86" t="str">
        <f t="shared" si="8"/>
        <v/>
      </c>
      <c r="V23" s="79" t="str">
        <f>IF(P23="","",IF(OR($M$2="選択してください",$M$2=""),"地域を選択してください",IF(OR($O$2="選択してください",$O$2=""),"建て方を選択してください",IFERROR(VLOOKUP(W23,こどもエコグレード!A:E,5,FALSE),"対象外"))))</f>
        <v/>
      </c>
      <c r="W23" s="79" t="str">
        <f t="shared" si="2"/>
        <v>共同住宅選択してください</v>
      </c>
      <c r="X23" s="79" t="str">
        <f t="shared" si="9"/>
        <v>子育てエコ内窓</v>
      </c>
      <c r="Y23" s="80" t="str">
        <f>IF(P23&lt;&gt;"",IFERROR(IF($O$2="共同住宅（4階建以上）",VLOOKUP(X23,補助額!A:H,8,FALSE),VLOOKUP(X23,補助額!A:H,7,FALSE)),"－"),"")</f>
        <v/>
      </c>
      <c r="Z23" s="87" t="str">
        <f t="shared" si="10"/>
        <v/>
      </c>
      <c r="AA23" s="79" t="str">
        <f t="shared" si="11"/>
        <v/>
      </c>
      <c r="AB23" s="79" t="str">
        <f t="shared" si="12"/>
        <v>子育てエコ内窓</v>
      </c>
      <c r="AC23" s="80" t="str">
        <f>IF(P23&lt;&gt;"",IFERROR(IF($O$2="共同住宅（4階建以上）",VLOOKUP(AB23,補助額!A:H,8,FALSE),VLOOKUP(AB23,補助額!A:H,7,FALSE)),"－"),"")</f>
        <v/>
      </c>
      <c r="AD23" s="88" t="str">
        <f t="shared" si="13"/>
        <v/>
      </c>
      <c r="AE23" s="82" t="str">
        <f>IF(P23="","",IF(OR($M$2="選択してください",$M$2=""),"地域を選択してください",IF(OR($O$2="選択してください",$O$2=""),"建て方を選択してください",IFERROR(VLOOKUP(AF23,こどもエコグレード!A:F,6,FALSE),"対象外"))))</f>
        <v/>
      </c>
      <c r="AF23" s="83" t="str">
        <f t="shared" si="14"/>
        <v>共同住宅選択してください</v>
      </c>
      <c r="AG23" s="89"/>
      <c r="AH23" s="89"/>
      <c r="AI23" s="89"/>
    </row>
    <row r="24" spans="1:35" ht="18" customHeight="1" x14ac:dyDescent="0.4">
      <c r="A24" s="64" t="str">
        <f t="shared" si="3"/>
        <v/>
      </c>
      <c r="B24" s="64" t="str">
        <f t="shared" si="4"/>
        <v/>
      </c>
      <c r="C24" s="64" t="str">
        <f t="shared" si="5"/>
        <v/>
      </c>
      <c r="D24" s="64" t="str">
        <f t="shared" si="0"/>
        <v/>
      </c>
      <c r="E24" s="64">
        <f>IFERROR(VLOOKUP(H24&amp;I24,LIXIL対象製品リスト!T:W,3,FALSE),0)</f>
        <v>0</v>
      </c>
      <c r="F24" s="64">
        <f>IFERROR(VLOOKUP(I24&amp;J24,LIXIL対象製品リスト!T:W,4,FALSE),0)</f>
        <v>0</v>
      </c>
      <c r="H24" s="16"/>
      <c r="I24" s="73"/>
      <c r="J24" s="72"/>
      <c r="K24" s="73"/>
      <c r="L24" s="72"/>
      <c r="M24" s="72"/>
      <c r="N24" s="74" t="str">
        <f>IF(OR(L24="",M24=""),"",IF((L24+E24)*(M24+F24)/10^6&gt;=サイズ!$D$13,"大（L）",IF((L24+E24)*(M24+F24)/10^6&gt;=サイズ!$D$12,"中（M）",IF((L24+E24)*(M24+F24)/10^6&gt;=サイズ!$D$11,"小（S）",IF((L24+E24)*(M24+F24)/10^6&gt;=サイズ!$D$10,"極小（X）","対象外")))))</f>
        <v/>
      </c>
      <c r="O24" s="74" t="str">
        <f>IFERROR(IF(OR(H24="",I24="",J24="",K24="",L24="",M24=""),"",VLOOKUP(SUBSTITUTE(H24&amp;I24&amp;J24&amp;K24&amp;N24,CHAR(10),""),LIXIL対象製品リスト!R:S,2,FALSE)),"対象の型番はありません")</f>
        <v/>
      </c>
      <c r="P24" s="74" t="str">
        <f t="shared" si="6"/>
        <v/>
      </c>
      <c r="Q24" s="85"/>
      <c r="R24" s="76" t="str">
        <f t="shared" si="1"/>
        <v/>
      </c>
      <c r="S24" s="76" t="str">
        <f t="shared" si="7"/>
        <v>窓リノベ24内窓</v>
      </c>
      <c r="T24" s="77" t="str">
        <f>IF(P24&lt;&gt;"",IFERROR(IF($O$2="共同住宅（4階建以上）",VLOOKUP(S24,補助額!A:H,8,FALSE),VLOOKUP(S24,補助額!A:H,7,FALSE)),"－"),"")</f>
        <v/>
      </c>
      <c r="U24" s="86" t="str">
        <f t="shared" si="8"/>
        <v/>
      </c>
      <c r="V24" s="79" t="str">
        <f>IF(P24="","",IF(OR($M$2="選択してください",$M$2=""),"地域を選択してください",IF(OR($O$2="選択してください",$O$2=""),"建て方を選択してください",IFERROR(VLOOKUP(W24,こどもエコグレード!A:E,5,FALSE),"対象外"))))</f>
        <v/>
      </c>
      <c r="W24" s="79" t="str">
        <f t="shared" si="2"/>
        <v>共同住宅選択してください</v>
      </c>
      <c r="X24" s="79" t="str">
        <f t="shared" si="9"/>
        <v>子育てエコ内窓</v>
      </c>
      <c r="Y24" s="80" t="str">
        <f>IF(P24&lt;&gt;"",IFERROR(IF($O$2="共同住宅（4階建以上）",VLOOKUP(X24,補助額!A:H,8,FALSE),VLOOKUP(X24,補助額!A:H,7,FALSE)),"－"),"")</f>
        <v/>
      </c>
      <c r="Z24" s="87" t="str">
        <f t="shared" si="10"/>
        <v/>
      </c>
      <c r="AA24" s="79" t="str">
        <f t="shared" si="11"/>
        <v/>
      </c>
      <c r="AB24" s="79" t="str">
        <f t="shared" si="12"/>
        <v>子育てエコ内窓</v>
      </c>
      <c r="AC24" s="80" t="str">
        <f>IF(P24&lt;&gt;"",IFERROR(IF($O$2="共同住宅（4階建以上）",VLOOKUP(AB24,補助額!A:H,8,FALSE),VLOOKUP(AB24,補助額!A:H,7,FALSE)),"－"),"")</f>
        <v/>
      </c>
      <c r="AD24" s="88" t="str">
        <f t="shared" si="13"/>
        <v/>
      </c>
      <c r="AE24" s="82" t="str">
        <f>IF(P24="","",IF(OR($M$2="選択してください",$M$2=""),"地域を選択してください",IF(OR($O$2="選択してください",$O$2=""),"建て方を選択してください",IFERROR(VLOOKUP(AF24,こどもエコグレード!A:F,6,FALSE),"対象外"))))</f>
        <v/>
      </c>
      <c r="AF24" s="83" t="str">
        <f t="shared" si="14"/>
        <v>共同住宅選択してください</v>
      </c>
      <c r="AG24" s="89"/>
      <c r="AH24" s="89"/>
      <c r="AI24" s="89"/>
    </row>
    <row r="25" spans="1:35" ht="18" customHeight="1" x14ac:dyDescent="0.4">
      <c r="A25" s="64" t="str">
        <f t="shared" si="3"/>
        <v/>
      </c>
      <c r="B25" s="64" t="str">
        <f t="shared" si="4"/>
        <v/>
      </c>
      <c r="C25" s="64" t="str">
        <f t="shared" si="5"/>
        <v/>
      </c>
      <c r="D25" s="64" t="str">
        <f t="shared" si="0"/>
        <v/>
      </c>
      <c r="E25" s="64">
        <f>IFERROR(VLOOKUP(H25&amp;I25,LIXIL対象製品リスト!T:W,3,FALSE),0)</f>
        <v>0</v>
      </c>
      <c r="F25" s="64">
        <f>IFERROR(VLOOKUP(I25&amp;J25,LIXIL対象製品リスト!T:W,4,FALSE),0)</f>
        <v>0</v>
      </c>
      <c r="H25" s="16"/>
      <c r="I25" s="73"/>
      <c r="J25" s="72"/>
      <c r="K25" s="73"/>
      <c r="L25" s="72"/>
      <c r="M25" s="72"/>
      <c r="N25" s="74" t="str">
        <f>IF(OR(L25="",M25=""),"",IF((L25+E25)*(M25+F25)/10^6&gt;=サイズ!$D$13,"大（L）",IF((L25+E25)*(M25+F25)/10^6&gt;=サイズ!$D$12,"中（M）",IF((L25+E25)*(M25+F25)/10^6&gt;=サイズ!$D$11,"小（S）",IF((L25+E25)*(M25+F25)/10^6&gt;=サイズ!$D$10,"極小（X）","対象外")))))</f>
        <v/>
      </c>
      <c r="O25" s="74" t="str">
        <f>IFERROR(IF(OR(H25="",I25="",J25="",K25="",L25="",M25=""),"",VLOOKUP(SUBSTITUTE(H25&amp;I25&amp;J25&amp;K25&amp;N25,CHAR(10),""),LIXIL対象製品リスト!R:S,2,FALSE)),"対象の型番はありません")</f>
        <v/>
      </c>
      <c r="P25" s="74" t="str">
        <f t="shared" si="6"/>
        <v/>
      </c>
      <c r="Q25" s="85"/>
      <c r="R25" s="76" t="str">
        <f t="shared" si="1"/>
        <v/>
      </c>
      <c r="S25" s="76" t="str">
        <f t="shared" si="7"/>
        <v>窓リノベ24内窓</v>
      </c>
      <c r="T25" s="77" t="str">
        <f>IF(P25&lt;&gt;"",IFERROR(IF($O$2="共同住宅（4階建以上）",VLOOKUP(S25,補助額!A:H,8,FALSE),VLOOKUP(S25,補助額!A:H,7,FALSE)),"－"),"")</f>
        <v/>
      </c>
      <c r="U25" s="86" t="str">
        <f t="shared" si="8"/>
        <v/>
      </c>
      <c r="V25" s="79" t="str">
        <f>IF(P25="","",IF(OR($M$2="選択してください",$M$2=""),"地域を選択してください",IF(OR($O$2="選択してください",$O$2=""),"建て方を選択してください",IFERROR(VLOOKUP(W25,こどもエコグレード!A:E,5,FALSE),"対象外"))))</f>
        <v/>
      </c>
      <c r="W25" s="79" t="str">
        <f t="shared" si="2"/>
        <v>共同住宅選択してください</v>
      </c>
      <c r="X25" s="79" t="str">
        <f t="shared" si="9"/>
        <v>子育てエコ内窓</v>
      </c>
      <c r="Y25" s="80" t="str">
        <f>IF(P25&lt;&gt;"",IFERROR(IF($O$2="共同住宅（4階建以上）",VLOOKUP(X25,補助額!A:H,8,FALSE),VLOOKUP(X25,補助額!A:H,7,FALSE)),"－"),"")</f>
        <v/>
      </c>
      <c r="Z25" s="87" t="str">
        <f t="shared" si="10"/>
        <v/>
      </c>
      <c r="AA25" s="79" t="str">
        <f t="shared" si="11"/>
        <v/>
      </c>
      <c r="AB25" s="79" t="str">
        <f t="shared" si="12"/>
        <v>子育てエコ内窓</v>
      </c>
      <c r="AC25" s="80" t="str">
        <f>IF(P25&lt;&gt;"",IFERROR(IF($O$2="共同住宅（4階建以上）",VLOOKUP(AB25,補助額!A:H,8,FALSE),VLOOKUP(AB25,補助額!A:H,7,FALSE)),"－"),"")</f>
        <v/>
      </c>
      <c r="AD25" s="88" t="str">
        <f t="shared" si="13"/>
        <v/>
      </c>
      <c r="AE25" s="82" t="str">
        <f>IF(P25="","",IF(OR($M$2="選択してください",$M$2=""),"地域を選択してください",IF(OR($O$2="選択してください",$O$2=""),"建て方を選択してください",IFERROR(VLOOKUP(AF25,こどもエコグレード!A:F,6,FALSE),"対象外"))))</f>
        <v/>
      </c>
      <c r="AF25" s="83" t="str">
        <f t="shared" si="14"/>
        <v>共同住宅選択してください</v>
      </c>
      <c r="AG25" s="89"/>
      <c r="AH25" s="89"/>
      <c r="AI25" s="89"/>
    </row>
    <row r="26" spans="1:35" ht="18" customHeight="1" x14ac:dyDescent="0.4">
      <c r="A26" s="64" t="str">
        <f t="shared" si="3"/>
        <v/>
      </c>
      <c r="B26" s="64" t="str">
        <f t="shared" si="4"/>
        <v/>
      </c>
      <c r="C26" s="64" t="str">
        <f t="shared" si="5"/>
        <v/>
      </c>
      <c r="D26" s="64" t="str">
        <f t="shared" si="0"/>
        <v/>
      </c>
      <c r="E26" s="64">
        <f>IFERROR(VLOOKUP(H26&amp;I26,LIXIL対象製品リスト!T:W,3,FALSE),0)</f>
        <v>0</v>
      </c>
      <c r="F26" s="64">
        <f>IFERROR(VLOOKUP(I26&amp;J26,LIXIL対象製品リスト!T:W,4,FALSE),0)</f>
        <v>0</v>
      </c>
      <c r="H26" s="16"/>
      <c r="I26" s="73"/>
      <c r="J26" s="72"/>
      <c r="K26" s="73"/>
      <c r="L26" s="72"/>
      <c r="M26" s="72"/>
      <c r="N26" s="74" t="str">
        <f>IF(OR(L26="",M26=""),"",IF((L26+E26)*(M26+F26)/10^6&gt;=サイズ!$D$13,"大（L）",IF((L26+E26)*(M26+F26)/10^6&gt;=サイズ!$D$12,"中（M）",IF((L26+E26)*(M26+F26)/10^6&gt;=サイズ!$D$11,"小（S）",IF((L26+E26)*(M26+F26)/10^6&gt;=サイズ!$D$10,"極小（X）","対象外")))))</f>
        <v/>
      </c>
      <c r="O26" s="74" t="str">
        <f>IFERROR(IF(OR(H26="",I26="",J26="",K26="",L26="",M26=""),"",VLOOKUP(SUBSTITUTE(H26&amp;I26&amp;J26&amp;K26&amp;N26,CHAR(10),""),LIXIL対象製品リスト!R:S,2,FALSE)),"対象の型番はありません")</f>
        <v/>
      </c>
      <c r="P26" s="74" t="str">
        <f t="shared" si="6"/>
        <v/>
      </c>
      <c r="Q26" s="85"/>
      <c r="R26" s="76" t="str">
        <f t="shared" si="1"/>
        <v/>
      </c>
      <c r="S26" s="76" t="str">
        <f t="shared" si="7"/>
        <v>窓リノベ24内窓</v>
      </c>
      <c r="T26" s="77" t="str">
        <f>IF(P26&lt;&gt;"",IFERROR(IF($O$2="共同住宅（4階建以上）",VLOOKUP(S26,補助額!A:H,8,FALSE),VLOOKUP(S26,補助額!A:H,7,FALSE)),"－"),"")</f>
        <v/>
      </c>
      <c r="U26" s="86" t="str">
        <f t="shared" si="8"/>
        <v/>
      </c>
      <c r="V26" s="79" t="str">
        <f>IF(P26="","",IF(OR($M$2="選択してください",$M$2=""),"地域を選択してください",IF(OR($O$2="選択してください",$O$2=""),"建て方を選択してください",IFERROR(VLOOKUP(W26,こどもエコグレード!A:E,5,FALSE),"対象外"))))</f>
        <v/>
      </c>
      <c r="W26" s="79" t="str">
        <f t="shared" si="2"/>
        <v>共同住宅選択してください</v>
      </c>
      <c r="X26" s="79" t="str">
        <f t="shared" si="9"/>
        <v>子育てエコ内窓</v>
      </c>
      <c r="Y26" s="80" t="str">
        <f>IF(P26&lt;&gt;"",IFERROR(IF($O$2="共同住宅（4階建以上）",VLOOKUP(X26,補助額!A:H,8,FALSE),VLOOKUP(X26,補助額!A:H,7,FALSE)),"－"),"")</f>
        <v/>
      </c>
      <c r="Z26" s="87" t="str">
        <f t="shared" si="10"/>
        <v/>
      </c>
      <c r="AA26" s="79" t="str">
        <f t="shared" si="11"/>
        <v/>
      </c>
      <c r="AB26" s="79" t="str">
        <f t="shared" si="12"/>
        <v>子育てエコ内窓</v>
      </c>
      <c r="AC26" s="80" t="str">
        <f>IF(P26&lt;&gt;"",IFERROR(IF($O$2="共同住宅（4階建以上）",VLOOKUP(AB26,補助額!A:H,8,FALSE),VLOOKUP(AB26,補助額!A:H,7,FALSE)),"－"),"")</f>
        <v/>
      </c>
      <c r="AD26" s="88" t="str">
        <f t="shared" si="13"/>
        <v/>
      </c>
      <c r="AE26" s="82" t="str">
        <f>IF(P26="","",IF(OR($M$2="選択してください",$M$2=""),"地域を選択してください",IF(OR($O$2="選択してください",$O$2=""),"建て方を選択してください",IFERROR(VLOOKUP(AF26,こどもエコグレード!A:F,6,FALSE),"対象外"))))</f>
        <v/>
      </c>
      <c r="AF26" s="83" t="str">
        <f t="shared" si="14"/>
        <v>共同住宅選択してください</v>
      </c>
      <c r="AG26" s="89"/>
      <c r="AH26" s="89"/>
      <c r="AI26" s="89"/>
    </row>
    <row r="27" spans="1:35" ht="18" customHeight="1" x14ac:dyDescent="0.4">
      <c r="A27" s="64" t="str">
        <f t="shared" si="3"/>
        <v/>
      </c>
      <c r="B27" s="64" t="str">
        <f t="shared" si="4"/>
        <v/>
      </c>
      <c r="C27" s="64" t="str">
        <f t="shared" si="5"/>
        <v/>
      </c>
      <c r="D27" s="64" t="str">
        <f t="shared" si="0"/>
        <v/>
      </c>
      <c r="E27" s="64">
        <f>IFERROR(VLOOKUP(H27&amp;I27,LIXIL対象製品リスト!T:W,3,FALSE),0)</f>
        <v>0</v>
      </c>
      <c r="F27" s="64">
        <f>IFERROR(VLOOKUP(I27&amp;J27,LIXIL対象製品リスト!T:W,4,FALSE),0)</f>
        <v>0</v>
      </c>
      <c r="H27" s="16"/>
      <c r="I27" s="73"/>
      <c r="J27" s="72"/>
      <c r="K27" s="73"/>
      <c r="L27" s="72"/>
      <c r="M27" s="72"/>
      <c r="N27" s="74" t="str">
        <f>IF(OR(L27="",M27=""),"",IF((L27+E27)*(M27+F27)/10^6&gt;=サイズ!$D$13,"大（L）",IF((L27+E27)*(M27+F27)/10^6&gt;=サイズ!$D$12,"中（M）",IF((L27+E27)*(M27+F27)/10^6&gt;=サイズ!$D$11,"小（S）",IF((L27+E27)*(M27+F27)/10^6&gt;=サイズ!$D$10,"極小（X）","対象外")))))</f>
        <v/>
      </c>
      <c r="O27" s="74" t="str">
        <f>IFERROR(IF(OR(H27="",I27="",J27="",K27="",L27="",M27=""),"",VLOOKUP(SUBSTITUTE(H27&amp;I27&amp;J27&amp;K27&amp;N27,CHAR(10),""),LIXIL対象製品リスト!R:S,2,FALSE)),"対象の型番はありません")</f>
        <v/>
      </c>
      <c r="P27" s="74" t="str">
        <f t="shared" si="6"/>
        <v/>
      </c>
      <c r="Q27" s="85"/>
      <c r="R27" s="76" t="str">
        <f t="shared" si="1"/>
        <v/>
      </c>
      <c r="S27" s="76" t="str">
        <f t="shared" si="7"/>
        <v>窓リノベ24内窓</v>
      </c>
      <c r="T27" s="77" t="str">
        <f>IF(P27&lt;&gt;"",IFERROR(IF($O$2="共同住宅（4階建以上）",VLOOKUP(S27,補助額!A:H,8,FALSE),VLOOKUP(S27,補助額!A:H,7,FALSE)),"－"),"")</f>
        <v/>
      </c>
      <c r="U27" s="86" t="str">
        <f t="shared" si="8"/>
        <v/>
      </c>
      <c r="V27" s="79" t="str">
        <f>IF(P27="","",IF(OR($M$2="選択してください",$M$2=""),"地域を選択してください",IF(OR($O$2="選択してください",$O$2=""),"建て方を選択してください",IFERROR(VLOOKUP(W27,こどもエコグレード!A:E,5,FALSE),"対象外"))))</f>
        <v/>
      </c>
      <c r="W27" s="79" t="str">
        <f t="shared" si="2"/>
        <v>共同住宅選択してください</v>
      </c>
      <c r="X27" s="79" t="str">
        <f t="shared" si="9"/>
        <v>子育てエコ内窓</v>
      </c>
      <c r="Y27" s="80" t="str">
        <f>IF(P27&lt;&gt;"",IFERROR(IF($O$2="共同住宅（4階建以上）",VLOOKUP(X27,補助額!A:H,8,FALSE),VLOOKUP(X27,補助額!A:H,7,FALSE)),"－"),"")</f>
        <v/>
      </c>
      <c r="Z27" s="87" t="str">
        <f t="shared" si="10"/>
        <v/>
      </c>
      <c r="AA27" s="79" t="str">
        <f t="shared" si="11"/>
        <v/>
      </c>
      <c r="AB27" s="79" t="str">
        <f t="shared" si="12"/>
        <v>子育てエコ内窓</v>
      </c>
      <c r="AC27" s="80" t="str">
        <f>IF(P27&lt;&gt;"",IFERROR(IF($O$2="共同住宅（4階建以上）",VLOOKUP(AB27,補助額!A:H,8,FALSE),VLOOKUP(AB27,補助額!A:H,7,FALSE)),"－"),"")</f>
        <v/>
      </c>
      <c r="AD27" s="88" t="str">
        <f t="shared" si="13"/>
        <v/>
      </c>
      <c r="AE27" s="82" t="str">
        <f>IF(P27="","",IF(OR($M$2="選択してください",$M$2=""),"地域を選択してください",IF(OR($O$2="選択してください",$O$2=""),"建て方を選択してください",IFERROR(VLOOKUP(AF27,こどもエコグレード!A:F,6,FALSE),"対象外"))))</f>
        <v/>
      </c>
      <c r="AF27" s="83" t="str">
        <f t="shared" si="14"/>
        <v>共同住宅選択してください</v>
      </c>
      <c r="AG27" s="89"/>
      <c r="AH27" s="89"/>
      <c r="AI27" s="89"/>
    </row>
    <row r="28" spans="1:35" ht="18" customHeight="1" x14ac:dyDescent="0.4">
      <c r="A28" s="64" t="str">
        <f t="shared" si="3"/>
        <v/>
      </c>
      <c r="B28" s="64" t="str">
        <f t="shared" si="4"/>
        <v/>
      </c>
      <c r="C28" s="64" t="str">
        <f t="shared" si="5"/>
        <v/>
      </c>
      <c r="D28" s="64" t="str">
        <f t="shared" si="0"/>
        <v/>
      </c>
      <c r="E28" s="64">
        <f>IFERROR(VLOOKUP(H28&amp;I28,LIXIL対象製品リスト!T:W,3,FALSE),0)</f>
        <v>0</v>
      </c>
      <c r="F28" s="64">
        <f>IFERROR(VLOOKUP(I28&amp;J28,LIXIL対象製品リスト!T:W,4,FALSE),0)</f>
        <v>0</v>
      </c>
      <c r="H28" s="16"/>
      <c r="I28" s="73"/>
      <c r="J28" s="72"/>
      <c r="K28" s="73"/>
      <c r="L28" s="72"/>
      <c r="M28" s="72"/>
      <c r="N28" s="74" t="str">
        <f>IF(OR(L28="",M28=""),"",IF((L28+E28)*(M28+F28)/10^6&gt;=サイズ!$D$13,"大（L）",IF((L28+E28)*(M28+F28)/10^6&gt;=サイズ!$D$12,"中（M）",IF((L28+E28)*(M28+F28)/10^6&gt;=サイズ!$D$11,"小（S）",IF((L28+E28)*(M28+F28)/10^6&gt;=サイズ!$D$10,"極小（X）","対象外")))))</f>
        <v/>
      </c>
      <c r="O28" s="74" t="str">
        <f>IFERROR(IF(OR(H28="",I28="",J28="",K28="",L28="",M28=""),"",VLOOKUP(SUBSTITUTE(H28&amp;I28&amp;J28&amp;K28&amp;N28,CHAR(10),""),LIXIL対象製品リスト!R:S,2,FALSE)),"対象の型番はありません")</f>
        <v/>
      </c>
      <c r="P28" s="74" t="str">
        <f t="shared" si="6"/>
        <v/>
      </c>
      <c r="Q28" s="85"/>
      <c r="R28" s="76" t="str">
        <f t="shared" si="1"/>
        <v/>
      </c>
      <c r="S28" s="76" t="str">
        <f t="shared" si="7"/>
        <v>窓リノベ24内窓</v>
      </c>
      <c r="T28" s="77" t="str">
        <f>IF(P28&lt;&gt;"",IFERROR(IF($O$2="共同住宅（4階建以上）",VLOOKUP(S28,補助額!A:H,8,FALSE),VLOOKUP(S28,補助額!A:H,7,FALSE)),"－"),"")</f>
        <v/>
      </c>
      <c r="U28" s="86" t="str">
        <f t="shared" si="8"/>
        <v/>
      </c>
      <c r="V28" s="79" t="str">
        <f>IF(P28="","",IF(OR($M$2="選択してください",$M$2=""),"地域を選択してください",IF(OR($O$2="選択してください",$O$2=""),"建て方を選択してください",IFERROR(VLOOKUP(W28,こどもエコグレード!A:E,5,FALSE),"対象外"))))</f>
        <v/>
      </c>
      <c r="W28" s="79" t="str">
        <f t="shared" si="2"/>
        <v>共同住宅選択してください</v>
      </c>
      <c r="X28" s="79" t="str">
        <f t="shared" si="9"/>
        <v>子育てエコ内窓</v>
      </c>
      <c r="Y28" s="80" t="str">
        <f>IF(P28&lt;&gt;"",IFERROR(IF($O$2="共同住宅（4階建以上）",VLOOKUP(X28,補助額!A:H,8,FALSE),VLOOKUP(X28,補助額!A:H,7,FALSE)),"－"),"")</f>
        <v/>
      </c>
      <c r="Z28" s="87" t="str">
        <f t="shared" si="10"/>
        <v/>
      </c>
      <c r="AA28" s="79" t="str">
        <f t="shared" si="11"/>
        <v/>
      </c>
      <c r="AB28" s="79" t="str">
        <f t="shared" si="12"/>
        <v>子育てエコ内窓</v>
      </c>
      <c r="AC28" s="80" t="str">
        <f>IF(P28&lt;&gt;"",IFERROR(IF($O$2="共同住宅（4階建以上）",VLOOKUP(AB28,補助額!A:H,8,FALSE),VLOOKUP(AB28,補助額!A:H,7,FALSE)),"－"),"")</f>
        <v/>
      </c>
      <c r="AD28" s="88" t="str">
        <f t="shared" si="13"/>
        <v/>
      </c>
      <c r="AE28" s="82" t="str">
        <f>IF(P28="","",IF(OR($M$2="選択してください",$M$2=""),"地域を選択してください",IF(OR($O$2="選択してください",$O$2=""),"建て方を選択してください",IFERROR(VLOOKUP(AF28,こどもエコグレード!A:F,6,FALSE),"対象外"))))</f>
        <v/>
      </c>
      <c r="AF28" s="83" t="str">
        <f t="shared" si="14"/>
        <v>共同住宅選択してください</v>
      </c>
      <c r="AG28" s="89"/>
      <c r="AH28" s="89"/>
      <c r="AI28" s="89"/>
    </row>
    <row r="29" spans="1:35" ht="18" customHeight="1" x14ac:dyDescent="0.4">
      <c r="A29" s="64" t="str">
        <f t="shared" si="3"/>
        <v/>
      </c>
      <c r="B29" s="64" t="str">
        <f t="shared" si="4"/>
        <v/>
      </c>
      <c r="C29" s="64" t="str">
        <f t="shared" si="5"/>
        <v/>
      </c>
      <c r="D29" s="64" t="str">
        <f t="shared" si="0"/>
        <v/>
      </c>
      <c r="E29" s="64">
        <f>IFERROR(VLOOKUP(H29&amp;I29,LIXIL対象製品リスト!T:W,3,FALSE),0)</f>
        <v>0</v>
      </c>
      <c r="F29" s="64">
        <f>IFERROR(VLOOKUP(I29&amp;J29,LIXIL対象製品リスト!T:W,4,FALSE),0)</f>
        <v>0</v>
      </c>
      <c r="H29" s="16"/>
      <c r="I29" s="73"/>
      <c r="J29" s="72"/>
      <c r="K29" s="73"/>
      <c r="L29" s="72"/>
      <c r="M29" s="72"/>
      <c r="N29" s="74" t="str">
        <f>IF(OR(L29="",M29=""),"",IF((L29+E29)*(M29+F29)/10^6&gt;=サイズ!$D$13,"大（L）",IF((L29+E29)*(M29+F29)/10^6&gt;=サイズ!$D$12,"中（M）",IF((L29+E29)*(M29+F29)/10^6&gt;=サイズ!$D$11,"小（S）",IF((L29+E29)*(M29+F29)/10^6&gt;=サイズ!$D$10,"極小（X）","対象外")))))</f>
        <v/>
      </c>
      <c r="O29" s="74" t="str">
        <f>IFERROR(IF(OR(H29="",I29="",J29="",K29="",L29="",M29=""),"",VLOOKUP(SUBSTITUTE(H29&amp;I29&amp;J29&amp;K29&amp;N29,CHAR(10),""),LIXIL対象製品リスト!R:S,2,FALSE)),"対象の型番はありません")</f>
        <v/>
      </c>
      <c r="P29" s="74" t="str">
        <f t="shared" si="6"/>
        <v/>
      </c>
      <c r="Q29" s="85"/>
      <c r="R29" s="76" t="str">
        <f t="shared" si="1"/>
        <v/>
      </c>
      <c r="S29" s="76" t="str">
        <f t="shared" si="7"/>
        <v>窓リノベ24内窓</v>
      </c>
      <c r="T29" s="77" t="str">
        <f>IF(P29&lt;&gt;"",IFERROR(IF($O$2="共同住宅（4階建以上）",VLOOKUP(S29,補助額!A:H,8,FALSE),VLOOKUP(S29,補助額!A:H,7,FALSE)),"－"),"")</f>
        <v/>
      </c>
      <c r="U29" s="86" t="str">
        <f t="shared" si="8"/>
        <v/>
      </c>
      <c r="V29" s="79" t="str">
        <f>IF(P29="","",IF(OR($M$2="選択してください",$M$2=""),"地域を選択してください",IF(OR($O$2="選択してください",$O$2=""),"建て方を選択してください",IFERROR(VLOOKUP(W29,こどもエコグレード!A:E,5,FALSE),"対象外"))))</f>
        <v/>
      </c>
      <c r="W29" s="79" t="str">
        <f t="shared" si="2"/>
        <v>共同住宅選択してください</v>
      </c>
      <c r="X29" s="79" t="str">
        <f t="shared" si="9"/>
        <v>子育てエコ内窓</v>
      </c>
      <c r="Y29" s="80" t="str">
        <f>IF(P29&lt;&gt;"",IFERROR(IF($O$2="共同住宅（4階建以上）",VLOOKUP(X29,補助額!A:H,8,FALSE),VLOOKUP(X29,補助額!A:H,7,FALSE)),"－"),"")</f>
        <v/>
      </c>
      <c r="Z29" s="87" t="str">
        <f t="shared" si="10"/>
        <v/>
      </c>
      <c r="AA29" s="79" t="str">
        <f t="shared" si="11"/>
        <v/>
      </c>
      <c r="AB29" s="79" t="str">
        <f t="shared" si="12"/>
        <v>子育てエコ内窓</v>
      </c>
      <c r="AC29" s="80" t="str">
        <f>IF(P29&lt;&gt;"",IFERROR(IF($O$2="共同住宅（4階建以上）",VLOOKUP(AB29,補助額!A:H,8,FALSE),VLOOKUP(AB29,補助額!A:H,7,FALSE)),"－"),"")</f>
        <v/>
      </c>
      <c r="AD29" s="88" t="str">
        <f t="shared" si="13"/>
        <v/>
      </c>
      <c r="AE29" s="82" t="str">
        <f>IF(P29="","",IF(OR($M$2="選択してください",$M$2=""),"地域を選択してください",IF(OR($O$2="選択してください",$O$2=""),"建て方を選択してください",IFERROR(VLOOKUP(AF29,こどもエコグレード!A:F,6,FALSE),"対象外"))))</f>
        <v/>
      </c>
      <c r="AF29" s="83" t="str">
        <f t="shared" si="14"/>
        <v>共同住宅選択してください</v>
      </c>
      <c r="AG29" s="89"/>
      <c r="AH29" s="89"/>
      <c r="AI29" s="89"/>
    </row>
    <row r="30" spans="1:35" ht="18" customHeight="1" x14ac:dyDescent="0.4">
      <c r="A30" s="64" t="str">
        <f t="shared" si="3"/>
        <v/>
      </c>
      <c r="B30" s="64" t="str">
        <f t="shared" si="4"/>
        <v/>
      </c>
      <c r="C30" s="64" t="str">
        <f t="shared" si="5"/>
        <v/>
      </c>
      <c r="D30" s="64" t="str">
        <f t="shared" si="0"/>
        <v/>
      </c>
      <c r="E30" s="64">
        <f>IFERROR(VLOOKUP(H30&amp;I30,LIXIL対象製品リスト!T:W,3,FALSE),0)</f>
        <v>0</v>
      </c>
      <c r="F30" s="64">
        <f>IFERROR(VLOOKUP(I30&amp;J30,LIXIL対象製品リスト!T:W,4,FALSE),0)</f>
        <v>0</v>
      </c>
      <c r="H30" s="16"/>
      <c r="I30" s="73"/>
      <c r="J30" s="72"/>
      <c r="K30" s="73"/>
      <c r="L30" s="72"/>
      <c r="M30" s="72"/>
      <c r="N30" s="74" t="str">
        <f>IF(OR(L30="",M30=""),"",IF((L30+E30)*(M30+F30)/10^6&gt;=サイズ!$D$13,"大（L）",IF((L30+E30)*(M30+F30)/10^6&gt;=サイズ!$D$12,"中（M）",IF((L30+E30)*(M30+F30)/10^6&gt;=サイズ!$D$11,"小（S）",IF((L30+E30)*(M30+F30)/10^6&gt;=サイズ!$D$10,"極小（X）","対象外")))))</f>
        <v/>
      </c>
      <c r="O30" s="74" t="str">
        <f>IFERROR(IF(OR(H30="",I30="",J30="",K30="",L30="",M30=""),"",VLOOKUP(SUBSTITUTE(H30&amp;I30&amp;J30&amp;K30&amp;N30,CHAR(10),""),LIXIL対象製品リスト!R:S,2,FALSE)),"対象の型番はありません")</f>
        <v/>
      </c>
      <c r="P30" s="74" t="str">
        <f t="shared" si="6"/>
        <v/>
      </c>
      <c r="Q30" s="85"/>
      <c r="R30" s="76" t="str">
        <f t="shared" si="1"/>
        <v/>
      </c>
      <c r="S30" s="76" t="str">
        <f t="shared" si="7"/>
        <v>窓リノベ24内窓</v>
      </c>
      <c r="T30" s="77" t="str">
        <f>IF(P30&lt;&gt;"",IFERROR(IF($O$2="共同住宅（4階建以上）",VLOOKUP(S30,補助額!A:H,8,FALSE),VLOOKUP(S30,補助額!A:H,7,FALSE)),"－"),"")</f>
        <v/>
      </c>
      <c r="U30" s="86" t="str">
        <f t="shared" si="8"/>
        <v/>
      </c>
      <c r="V30" s="79" t="str">
        <f>IF(P30="","",IF(OR($M$2="選択してください",$M$2=""),"地域を選択してください",IF(OR($O$2="選択してください",$O$2=""),"建て方を選択してください",IFERROR(VLOOKUP(W30,こどもエコグレード!A:E,5,FALSE),"対象外"))))</f>
        <v/>
      </c>
      <c r="W30" s="79" t="str">
        <f t="shared" si="2"/>
        <v>共同住宅選択してください</v>
      </c>
      <c r="X30" s="79" t="str">
        <f t="shared" si="9"/>
        <v>子育てエコ内窓</v>
      </c>
      <c r="Y30" s="80" t="str">
        <f>IF(P30&lt;&gt;"",IFERROR(IF($O$2="共同住宅（4階建以上）",VLOOKUP(X30,補助額!A:H,8,FALSE),VLOOKUP(X30,補助額!A:H,7,FALSE)),"－"),"")</f>
        <v/>
      </c>
      <c r="Z30" s="87" t="str">
        <f t="shared" si="10"/>
        <v/>
      </c>
      <c r="AA30" s="79" t="str">
        <f t="shared" si="11"/>
        <v/>
      </c>
      <c r="AB30" s="79" t="str">
        <f t="shared" si="12"/>
        <v>子育てエコ内窓</v>
      </c>
      <c r="AC30" s="80" t="str">
        <f>IF(P30&lt;&gt;"",IFERROR(IF($O$2="共同住宅（4階建以上）",VLOOKUP(AB30,補助額!A:H,8,FALSE),VLOOKUP(AB30,補助額!A:H,7,FALSE)),"－"),"")</f>
        <v/>
      </c>
      <c r="AD30" s="88" t="str">
        <f t="shared" si="13"/>
        <v/>
      </c>
      <c r="AE30" s="82" t="str">
        <f>IF(P30="","",IF(OR($M$2="選択してください",$M$2=""),"地域を選択してください",IF(OR($O$2="選択してください",$O$2=""),"建て方を選択してください",IFERROR(VLOOKUP(AF30,こどもエコグレード!A:F,6,FALSE),"対象外"))))</f>
        <v/>
      </c>
      <c r="AF30" s="83" t="str">
        <f t="shared" si="14"/>
        <v>共同住宅選択してください</v>
      </c>
      <c r="AG30" s="89"/>
      <c r="AH30" s="89"/>
      <c r="AI30" s="89"/>
    </row>
    <row r="31" spans="1:35" ht="18" customHeight="1" x14ac:dyDescent="0.4">
      <c r="A31" s="64" t="str">
        <f t="shared" si="3"/>
        <v/>
      </c>
      <c r="B31" s="64" t="str">
        <f t="shared" si="4"/>
        <v/>
      </c>
      <c r="C31" s="64" t="str">
        <f t="shared" si="5"/>
        <v/>
      </c>
      <c r="D31" s="64" t="str">
        <f t="shared" si="0"/>
        <v/>
      </c>
      <c r="E31" s="64">
        <f>IFERROR(VLOOKUP(H31&amp;I31,LIXIL対象製品リスト!T:W,3,FALSE),0)</f>
        <v>0</v>
      </c>
      <c r="F31" s="64">
        <f>IFERROR(VLOOKUP(I31&amp;J31,LIXIL対象製品リスト!T:W,4,FALSE),0)</f>
        <v>0</v>
      </c>
      <c r="H31" s="16"/>
      <c r="I31" s="73"/>
      <c r="J31" s="72"/>
      <c r="K31" s="73"/>
      <c r="L31" s="72"/>
      <c r="M31" s="72"/>
      <c r="N31" s="74" t="str">
        <f>IF(OR(L31="",M31=""),"",IF((L31+E31)*(M31+F31)/10^6&gt;=サイズ!$D$13,"大（L）",IF((L31+E31)*(M31+F31)/10^6&gt;=サイズ!$D$12,"中（M）",IF((L31+E31)*(M31+F31)/10^6&gt;=サイズ!$D$11,"小（S）",IF((L31+E31)*(M31+F31)/10^6&gt;=サイズ!$D$10,"極小（X）","対象外")))))</f>
        <v/>
      </c>
      <c r="O31" s="74" t="str">
        <f>IFERROR(IF(OR(H31="",I31="",J31="",K31="",L31="",M31=""),"",VLOOKUP(SUBSTITUTE(H31&amp;I31&amp;J31&amp;K31&amp;N31,CHAR(10),""),LIXIL対象製品リスト!R:S,2,FALSE)),"対象の型番はありません")</f>
        <v/>
      </c>
      <c r="P31" s="74" t="str">
        <f t="shared" si="6"/>
        <v/>
      </c>
      <c r="Q31" s="85"/>
      <c r="R31" s="76" t="str">
        <f t="shared" si="1"/>
        <v/>
      </c>
      <c r="S31" s="76" t="str">
        <f t="shared" si="7"/>
        <v>窓リノベ24内窓</v>
      </c>
      <c r="T31" s="77" t="str">
        <f>IF(P31&lt;&gt;"",IFERROR(IF($O$2="共同住宅（4階建以上）",VLOOKUP(S31,補助額!A:H,8,FALSE),VLOOKUP(S31,補助額!A:H,7,FALSE)),"－"),"")</f>
        <v/>
      </c>
      <c r="U31" s="86" t="str">
        <f t="shared" si="8"/>
        <v/>
      </c>
      <c r="V31" s="79" t="str">
        <f>IF(P31="","",IF(OR($M$2="選択してください",$M$2=""),"地域を選択してください",IF(OR($O$2="選択してください",$O$2=""),"建て方を選択してください",IFERROR(VLOOKUP(W31,こどもエコグレード!A:E,5,FALSE),"対象外"))))</f>
        <v/>
      </c>
      <c r="W31" s="79" t="str">
        <f t="shared" si="2"/>
        <v>共同住宅選択してください</v>
      </c>
      <c r="X31" s="79" t="str">
        <f t="shared" si="9"/>
        <v>子育てエコ内窓</v>
      </c>
      <c r="Y31" s="80" t="str">
        <f>IF(P31&lt;&gt;"",IFERROR(IF($O$2="共同住宅（4階建以上）",VLOOKUP(X31,補助額!A:H,8,FALSE),VLOOKUP(X31,補助額!A:H,7,FALSE)),"－"),"")</f>
        <v/>
      </c>
      <c r="Z31" s="87" t="str">
        <f t="shared" si="10"/>
        <v/>
      </c>
      <c r="AA31" s="79" t="str">
        <f t="shared" si="11"/>
        <v/>
      </c>
      <c r="AB31" s="79" t="str">
        <f t="shared" si="12"/>
        <v>子育てエコ内窓</v>
      </c>
      <c r="AC31" s="80" t="str">
        <f>IF(P31&lt;&gt;"",IFERROR(IF($O$2="共同住宅（4階建以上）",VLOOKUP(AB31,補助額!A:H,8,FALSE),VLOOKUP(AB31,補助額!A:H,7,FALSE)),"－"),"")</f>
        <v/>
      </c>
      <c r="AD31" s="88" t="str">
        <f t="shared" si="13"/>
        <v/>
      </c>
      <c r="AE31" s="82" t="str">
        <f>IF(P31="","",IF(OR($M$2="選択してください",$M$2=""),"地域を選択してください",IF(OR($O$2="選択してください",$O$2=""),"建て方を選択してください",IFERROR(VLOOKUP(AF31,こどもエコグレード!A:F,6,FALSE),"対象外"))))</f>
        <v/>
      </c>
      <c r="AF31" s="83" t="str">
        <f t="shared" si="14"/>
        <v>共同住宅選択してください</v>
      </c>
      <c r="AG31" s="89"/>
      <c r="AH31" s="89"/>
      <c r="AI31" s="89"/>
    </row>
    <row r="32" spans="1:35" ht="18" customHeight="1" x14ac:dyDescent="0.4">
      <c r="A32" s="64" t="str">
        <f t="shared" si="3"/>
        <v/>
      </c>
      <c r="B32" s="64" t="str">
        <f t="shared" si="4"/>
        <v/>
      </c>
      <c r="C32" s="64" t="str">
        <f t="shared" si="5"/>
        <v/>
      </c>
      <c r="D32" s="64" t="str">
        <f t="shared" si="0"/>
        <v/>
      </c>
      <c r="E32" s="64">
        <f>IFERROR(VLOOKUP(H32&amp;I32,LIXIL対象製品リスト!T:W,3,FALSE),0)</f>
        <v>0</v>
      </c>
      <c r="F32" s="64">
        <f>IFERROR(VLOOKUP(I32&amp;J32,LIXIL対象製品リスト!T:W,4,FALSE),0)</f>
        <v>0</v>
      </c>
      <c r="H32" s="16"/>
      <c r="I32" s="73"/>
      <c r="J32" s="72"/>
      <c r="K32" s="73"/>
      <c r="L32" s="72"/>
      <c r="M32" s="72"/>
      <c r="N32" s="74" t="str">
        <f>IF(OR(L32="",M32=""),"",IF((L32+E32)*(M32+F32)/10^6&gt;=サイズ!$D$13,"大（L）",IF((L32+E32)*(M32+F32)/10^6&gt;=サイズ!$D$12,"中（M）",IF((L32+E32)*(M32+F32)/10^6&gt;=サイズ!$D$11,"小（S）",IF((L32+E32)*(M32+F32)/10^6&gt;=サイズ!$D$10,"極小（X）","対象外")))))</f>
        <v/>
      </c>
      <c r="O32" s="74" t="str">
        <f>IFERROR(IF(OR(H32="",I32="",J32="",K32="",L32="",M32=""),"",VLOOKUP(SUBSTITUTE(H32&amp;I32&amp;J32&amp;K32&amp;N32,CHAR(10),""),LIXIL対象製品リスト!R:S,2,FALSE)),"対象の型番はありません")</f>
        <v/>
      </c>
      <c r="P32" s="74" t="str">
        <f t="shared" si="6"/>
        <v/>
      </c>
      <c r="Q32" s="85"/>
      <c r="R32" s="76" t="str">
        <f t="shared" si="1"/>
        <v/>
      </c>
      <c r="S32" s="76" t="str">
        <f t="shared" si="7"/>
        <v>窓リノベ24内窓</v>
      </c>
      <c r="T32" s="77" t="str">
        <f>IF(P32&lt;&gt;"",IFERROR(IF($O$2="共同住宅（4階建以上）",VLOOKUP(S32,補助額!A:H,8,FALSE),VLOOKUP(S32,補助額!A:H,7,FALSE)),"－"),"")</f>
        <v/>
      </c>
      <c r="U32" s="86" t="str">
        <f t="shared" si="8"/>
        <v/>
      </c>
      <c r="V32" s="79" t="str">
        <f>IF(P32="","",IF(OR($M$2="選択してください",$M$2=""),"地域を選択してください",IF(OR($O$2="選択してください",$O$2=""),"建て方を選択してください",IFERROR(VLOOKUP(W32,こどもエコグレード!A:E,5,FALSE),"対象外"))))</f>
        <v/>
      </c>
      <c r="W32" s="79" t="str">
        <f t="shared" si="2"/>
        <v>共同住宅選択してください</v>
      </c>
      <c r="X32" s="79" t="str">
        <f t="shared" si="9"/>
        <v>子育てエコ内窓</v>
      </c>
      <c r="Y32" s="80" t="str">
        <f>IF(P32&lt;&gt;"",IFERROR(IF($O$2="共同住宅（4階建以上）",VLOOKUP(X32,補助額!A:H,8,FALSE),VLOOKUP(X32,補助額!A:H,7,FALSE)),"－"),"")</f>
        <v/>
      </c>
      <c r="Z32" s="87" t="str">
        <f t="shared" si="10"/>
        <v/>
      </c>
      <c r="AA32" s="79" t="str">
        <f t="shared" si="11"/>
        <v/>
      </c>
      <c r="AB32" s="79" t="str">
        <f t="shared" si="12"/>
        <v>子育てエコ内窓</v>
      </c>
      <c r="AC32" s="80" t="str">
        <f>IF(P32&lt;&gt;"",IFERROR(IF($O$2="共同住宅（4階建以上）",VLOOKUP(AB32,補助額!A:H,8,FALSE),VLOOKUP(AB32,補助額!A:H,7,FALSE)),"－"),"")</f>
        <v/>
      </c>
      <c r="AD32" s="88" t="str">
        <f t="shared" si="13"/>
        <v/>
      </c>
      <c r="AE32" s="82" t="str">
        <f>IF(P32="","",IF(OR($M$2="選択してください",$M$2=""),"地域を選択してください",IF(OR($O$2="選択してください",$O$2=""),"建て方を選択してください",IFERROR(VLOOKUP(AF32,こどもエコグレード!A:F,6,FALSE),"対象外"))))</f>
        <v/>
      </c>
      <c r="AF32" s="83" t="str">
        <f t="shared" si="14"/>
        <v>共同住宅選択してください</v>
      </c>
      <c r="AG32" s="89"/>
      <c r="AH32" s="89"/>
      <c r="AI32" s="89"/>
    </row>
    <row r="33" spans="1:35" ht="18" customHeight="1" x14ac:dyDescent="0.4">
      <c r="A33" s="64" t="str">
        <f t="shared" si="3"/>
        <v/>
      </c>
      <c r="B33" s="64" t="str">
        <f t="shared" si="4"/>
        <v/>
      </c>
      <c r="C33" s="64" t="str">
        <f t="shared" si="5"/>
        <v/>
      </c>
      <c r="D33" s="64" t="str">
        <f t="shared" si="0"/>
        <v/>
      </c>
      <c r="E33" s="64">
        <f>IFERROR(VLOOKUP(H33&amp;I33,LIXIL対象製品リスト!T:W,3,FALSE),0)</f>
        <v>0</v>
      </c>
      <c r="F33" s="64">
        <f>IFERROR(VLOOKUP(I33&amp;J33,LIXIL対象製品リスト!T:W,4,FALSE),0)</f>
        <v>0</v>
      </c>
      <c r="H33" s="16"/>
      <c r="I33" s="73"/>
      <c r="J33" s="72"/>
      <c r="K33" s="73"/>
      <c r="L33" s="72"/>
      <c r="M33" s="72"/>
      <c r="N33" s="74" t="str">
        <f>IF(OR(L33="",M33=""),"",IF((L33+E33)*(M33+F33)/10^6&gt;=サイズ!$D$13,"大（L）",IF((L33+E33)*(M33+F33)/10^6&gt;=サイズ!$D$12,"中（M）",IF((L33+E33)*(M33+F33)/10^6&gt;=サイズ!$D$11,"小（S）",IF((L33+E33)*(M33+F33)/10^6&gt;=サイズ!$D$10,"極小（X）","対象外")))))</f>
        <v/>
      </c>
      <c r="O33" s="74" t="str">
        <f>IFERROR(IF(OR(H33="",I33="",J33="",K33="",L33="",M33=""),"",VLOOKUP(SUBSTITUTE(H33&amp;I33&amp;J33&amp;K33&amp;N33,CHAR(10),""),LIXIL対象製品リスト!R:S,2,FALSE)),"対象の型番はありません")</f>
        <v/>
      </c>
      <c r="P33" s="74" t="str">
        <f t="shared" si="6"/>
        <v/>
      </c>
      <c r="Q33" s="85"/>
      <c r="R33" s="76" t="str">
        <f t="shared" si="1"/>
        <v/>
      </c>
      <c r="S33" s="76" t="str">
        <f t="shared" si="7"/>
        <v>窓リノベ24内窓</v>
      </c>
      <c r="T33" s="77" t="str">
        <f>IF(P33&lt;&gt;"",IFERROR(IF($O$2="共同住宅（4階建以上）",VLOOKUP(S33,補助額!A:H,8,FALSE),VLOOKUP(S33,補助額!A:H,7,FALSE)),"－"),"")</f>
        <v/>
      </c>
      <c r="U33" s="86" t="str">
        <f t="shared" si="8"/>
        <v/>
      </c>
      <c r="V33" s="79" t="str">
        <f>IF(P33="","",IF(OR($M$2="選択してください",$M$2=""),"地域を選択してください",IF(OR($O$2="選択してください",$O$2=""),"建て方を選択してください",IFERROR(VLOOKUP(W33,こどもエコグレード!A:E,5,FALSE),"対象外"))))</f>
        <v/>
      </c>
      <c r="W33" s="79" t="str">
        <f t="shared" si="2"/>
        <v>共同住宅選択してください</v>
      </c>
      <c r="X33" s="79" t="str">
        <f t="shared" si="9"/>
        <v>子育てエコ内窓</v>
      </c>
      <c r="Y33" s="80" t="str">
        <f>IF(P33&lt;&gt;"",IFERROR(IF($O$2="共同住宅（4階建以上）",VLOOKUP(X33,補助額!A:H,8,FALSE),VLOOKUP(X33,補助額!A:H,7,FALSE)),"－"),"")</f>
        <v/>
      </c>
      <c r="Z33" s="87" t="str">
        <f t="shared" si="10"/>
        <v/>
      </c>
      <c r="AA33" s="79" t="str">
        <f t="shared" si="11"/>
        <v/>
      </c>
      <c r="AB33" s="79" t="str">
        <f t="shared" si="12"/>
        <v>子育てエコ内窓</v>
      </c>
      <c r="AC33" s="80" t="str">
        <f>IF(P33&lt;&gt;"",IFERROR(IF($O$2="共同住宅（4階建以上）",VLOOKUP(AB33,補助額!A:H,8,FALSE),VLOOKUP(AB33,補助額!A:H,7,FALSE)),"－"),"")</f>
        <v/>
      </c>
      <c r="AD33" s="88" t="str">
        <f t="shared" si="13"/>
        <v/>
      </c>
      <c r="AE33" s="82" t="str">
        <f>IF(P33="","",IF(OR($M$2="選択してください",$M$2=""),"地域を選択してください",IF(OR($O$2="選択してください",$O$2=""),"建て方を選択してください",IFERROR(VLOOKUP(AF33,こどもエコグレード!A:F,6,FALSE),"対象外"))))</f>
        <v/>
      </c>
      <c r="AF33" s="83" t="str">
        <f t="shared" si="14"/>
        <v>共同住宅選択してください</v>
      </c>
      <c r="AG33" s="89"/>
      <c r="AH33" s="89"/>
      <c r="AI33" s="89"/>
    </row>
    <row r="34" spans="1:35" ht="18" customHeight="1" x14ac:dyDescent="0.4">
      <c r="A34" s="64" t="str">
        <f t="shared" si="3"/>
        <v/>
      </c>
      <c r="B34" s="64" t="str">
        <f t="shared" si="4"/>
        <v/>
      </c>
      <c r="C34" s="64" t="str">
        <f t="shared" si="5"/>
        <v/>
      </c>
      <c r="D34" s="64" t="str">
        <f t="shared" si="0"/>
        <v/>
      </c>
      <c r="E34" s="64">
        <f>IFERROR(VLOOKUP(H34&amp;I34,LIXIL対象製品リスト!T:W,3,FALSE),0)</f>
        <v>0</v>
      </c>
      <c r="F34" s="64">
        <f>IFERROR(VLOOKUP(I34&amp;J34,LIXIL対象製品リスト!T:W,4,FALSE),0)</f>
        <v>0</v>
      </c>
      <c r="H34" s="16"/>
      <c r="I34" s="73"/>
      <c r="J34" s="72"/>
      <c r="K34" s="73"/>
      <c r="L34" s="72"/>
      <c r="M34" s="72"/>
      <c r="N34" s="74" t="str">
        <f>IF(OR(L34="",M34=""),"",IF((L34+E34)*(M34+F34)/10^6&gt;=サイズ!$D$13,"大（L）",IF((L34+E34)*(M34+F34)/10^6&gt;=サイズ!$D$12,"中（M）",IF((L34+E34)*(M34+F34)/10^6&gt;=サイズ!$D$11,"小（S）",IF((L34+E34)*(M34+F34)/10^6&gt;=サイズ!$D$10,"極小（X）","対象外")))))</f>
        <v/>
      </c>
      <c r="O34" s="74" t="str">
        <f>IFERROR(IF(OR(H34="",I34="",J34="",K34="",L34="",M34=""),"",VLOOKUP(SUBSTITUTE(H34&amp;I34&amp;J34&amp;K34&amp;N34,CHAR(10),""),LIXIL対象製品リスト!R:S,2,FALSE)),"対象の型番はありません")</f>
        <v/>
      </c>
      <c r="P34" s="74" t="str">
        <f t="shared" si="6"/>
        <v/>
      </c>
      <c r="Q34" s="85"/>
      <c r="R34" s="76" t="str">
        <f t="shared" si="1"/>
        <v/>
      </c>
      <c r="S34" s="76" t="str">
        <f t="shared" si="7"/>
        <v>窓リノベ24内窓</v>
      </c>
      <c r="T34" s="77" t="str">
        <f>IF(P34&lt;&gt;"",IFERROR(IF($O$2="共同住宅（4階建以上）",VLOOKUP(S34,補助額!A:H,8,FALSE),VLOOKUP(S34,補助額!A:H,7,FALSE)),"－"),"")</f>
        <v/>
      </c>
      <c r="U34" s="86" t="str">
        <f>IF(AND(Q34&lt;&gt;"",T34&lt;&gt;""),T34*Q34,"")</f>
        <v/>
      </c>
      <c r="V34" s="79" t="str">
        <f>IF(P34="","",IF(OR($M$2="選択してください",$M$2=""),"地域を選択してください",IF(OR($O$2="選択してください",$O$2=""),"建て方を選択してください",IFERROR(VLOOKUP(W34,こどもエコグレード!A:E,5,FALSE),"対象外"))))</f>
        <v/>
      </c>
      <c r="W34" s="79" t="str">
        <f t="shared" si="2"/>
        <v>共同住宅選択してください</v>
      </c>
      <c r="X34" s="79" t="str">
        <f t="shared" si="9"/>
        <v>子育てエコ内窓</v>
      </c>
      <c r="Y34" s="80" t="str">
        <f>IF(P34&lt;&gt;"",IFERROR(IF($O$2="共同住宅（4階建以上）",VLOOKUP(X34,補助額!A:H,8,FALSE),VLOOKUP(X34,補助額!A:H,7,FALSE)),"－"),"")</f>
        <v/>
      </c>
      <c r="Z34" s="87" t="str">
        <f>IF(AND(Q34&lt;&gt;"",Y34&lt;&gt;""),Y34*Q34,"")</f>
        <v/>
      </c>
      <c r="AA34" s="79" t="str">
        <f t="shared" si="11"/>
        <v/>
      </c>
      <c r="AB34" s="79" t="str">
        <f t="shared" si="12"/>
        <v>子育てエコ内窓</v>
      </c>
      <c r="AC34" s="80" t="str">
        <f>IF(P34&lt;&gt;"",IFERROR(IF($O$2="共同住宅（4階建以上）",VLOOKUP(AB34,補助額!A:H,8,FALSE),VLOOKUP(AB34,補助額!A:H,7,FALSE)),"－"),"")</f>
        <v/>
      </c>
      <c r="AD34" s="88" t="str">
        <f>IF(AND(Q34&lt;&gt;"",AC34&lt;&gt;""),AC34*Q34,"")</f>
        <v/>
      </c>
      <c r="AE34" s="82" t="str">
        <f>IF(P34="","",IF(OR($M$2="選択してください",$M$2=""),"地域を選択してください",IF(OR($O$2="選択してください",$O$2=""),"建て方を選択してください",IFERROR(VLOOKUP(AF34,こどもエコグレード!A:F,6,FALSE),"対象外"))))</f>
        <v/>
      </c>
      <c r="AF34" s="83" t="str">
        <f t="shared" si="14"/>
        <v>共同住宅選択してください</v>
      </c>
      <c r="AG34" s="89"/>
      <c r="AH34" s="89"/>
      <c r="AI34" s="89"/>
    </row>
    <row r="35" spans="1:35" ht="18" customHeight="1" x14ac:dyDescent="0.4">
      <c r="A35" s="64" t="str">
        <f t="shared" si="3"/>
        <v/>
      </c>
      <c r="B35" s="64" t="str">
        <f t="shared" si="4"/>
        <v/>
      </c>
      <c r="C35" s="64" t="str">
        <f t="shared" si="5"/>
        <v/>
      </c>
      <c r="D35" s="64" t="str">
        <f t="shared" si="0"/>
        <v/>
      </c>
      <c r="E35" s="64">
        <f>IFERROR(VLOOKUP(H35&amp;I35,LIXIL対象製品リスト!T:W,3,FALSE),0)</f>
        <v>0</v>
      </c>
      <c r="F35" s="64">
        <f>IFERROR(VLOOKUP(I35&amp;J35,LIXIL対象製品リスト!T:W,4,FALSE),0)</f>
        <v>0</v>
      </c>
      <c r="H35" s="16"/>
      <c r="I35" s="73"/>
      <c r="J35" s="72"/>
      <c r="K35" s="73"/>
      <c r="L35" s="72"/>
      <c r="M35" s="72"/>
      <c r="N35" s="74" t="str">
        <f>IF(OR(L35="",M35=""),"",IF((L35+E35)*(M35+F35)/10^6&gt;=サイズ!$D$13,"大（L）",IF((L35+E35)*(M35+F35)/10^6&gt;=サイズ!$D$12,"中（M）",IF((L35+E35)*(M35+F35)/10^6&gt;=サイズ!$D$11,"小（S）",IF((L35+E35)*(M35+F35)/10^6&gt;=サイズ!$D$10,"極小（X）","対象外")))))</f>
        <v/>
      </c>
      <c r="O35" s="74" t="str">
        <f>IFERROR(IF(OR(H35="",I35="",J35="",K35="",L35="",M35=""),"",VLOOKUP(SUBSTITUTE(H35&amp;I35&amp;J35&amp;K35&amp;N35,CHAR(10),""),LIXIL対象製品リスト!R:S,2,FALSE)),"対象の型番はありません")</f>
        <v/>
      </c>
      <c r="P35" s="74" t="str">
        <f t="shared" si="6"/>
        <v/>
      </c>
      <c r="Q35" s="85"/>
      <c r="R35" s="76" t="str">
        <f t="shared" si="1"/>
        <v/>
      </c>
      <c r="S35" s="76" t="str">
        <f t="shared" si="7"/>
        <v>窓リノベ24内窓</v>
      </c>
      <c r="T35" s="77" t="str">
        <f>IF(P35&lt;&gt;"",IFERROR(IF($O$2="共同住宅（4階建以上）",VLOOKUP(S35,補助額!A:H,8,FALSE),VLOOKUP(S35,補助額!A:H,7,FALSE)),"－"),"")</f>
        <v/>
      </c>
      <c r="U35" s="86" t="str">
        <f t="shared" si="8"/>
        <v/>
      </c>
      <c r="V35" s="79" t="str">
        <f>IF(P35="","",IF(OR($M$2="選択してください",$M$2=""),"地域を選択してください",IF(OR($O$2="選択してください",$O$2=""),"建て方を選択してください",IFERROR(VLOOKUP(W35,こどもエコグレード!A:E,5,FALSE),"対象外"))))</f>
        <v/>
      </c>
      <c r="W35" s="79" t="str">
        <f t="shared" si="2"/>
        <v>共同住宅選択してください</v>
      </c>
      <c r="X35" s="79" t="str">
        <f t="shared" si="9"/>
        <v>子育てエコ内窓</v>
      </c>
      <c r="Y35" s="80" t="str">
        <f>IF(P35&lt;&gt;"",IFERROR(IF($O$2="共同住宅（4階建以上）",VLOOKUP(X35,補助額!A:H,8,FALSE),VLOOKUP(X35,補助額!A:H,7,FALSE)),"－"),"")</f>
        <v/>
      </c>
      <c r="Z35" s="87" t="str">
        <f t="shared" si="10"/>
        <v/>
      </c>
      <c r="AA35" s="79" t="str">
        <f t="shared" si="11"/>
        <v/>
      </c>
      <c r="AB35" s="79" t="str">
        <f t="shared" si="12"/>
        <v>子育てエコ内窓</v>
      </c>
      <c r="AC35" s="80" t="str">
        <f>IF(P35&lt;&gt;"",IFERROR(IF($O$2="共同住宅（4階建以上）",VLOOKUP(AB35,補助額!A:H,8,FALSE),VLOOKUP(AB35,補助額!A:H,7,FALSE)),"－"),"")</f>
        <v/>
      </c>
      <c r="AD35" s="88" t="str">
        <f t="shared" si="13"/>
        <v/>
      </c>
      <c r="AE35" s="82" t="str">
        <f>IF(P35="","",IF(OR($M$2="選択してください",$M$2=""),"地域を選択してください",IF(OR($O$2="選択してください",$O$2=""),"建て方を選択してください",IFERROR(VLOOKUP(AF35,こどもエコグレード!A:F,6,FALSE),"対象外"))))</f>
        <v/>
      </c>
      <c r="AF35" s="83" t="str">
        <f t="shared" si="14"/>
        <v>共同住宅選択してください</v>
      </c>
      <c r="AG35" s="89"/>
      <c r="AH35" s="89"/>
      <c r="AI35" s="89"/>
    </row>
    <row r="36" spans="1:35" ht="18" customHeight="1" x14ac:dyDescent="0.4">
      <c r="A36" s="64" t="str">
        <f t="shared" si="3"/>
        <v/>
      </c>
      <c r="B36" s="64" t="str">
        <f t="shared" si="4"/>
        <v/>
      </c>
      <c r="C36" s="64" t="str">
        <f t="shared" si="5"/>
        <v/>
      </c>
      <c r="D36" s="64" t="str">
        <f t="shared" si="0"/>
        <v/>
      </c>
      <c r="E36" s="64">
        <f>IFERROR(VLOOKUP(H36&amp;I36,LIXIL対象製品リスト!T:W,3,FALSE),0)</f>
        <v>0</v>
      </c>
      <c r="F36" s="64">
        <f>IFERROR(VLOOKUP(I36&amp;J36,LIXIL対象製品リスト!T:W,4,FALSE),0)</f>
        <v>0</v>
      </c>
      <c r="H36" s="16"/>
      <c r="I36" s="73"/>
      <c r="J36" s="72"/>
      <c r="K36" s="73"/>
      <c r="L36" s="72"/>
      <c r="M36" s="72"/>
      <c r="N36" s="74" t="str">
        <f>IF(OR(L36="",M36=""),"",IF((L36+E36)*(M36+F36)/10^6&gt;=サイズ!$D$13,"大（L）",IF((L36+E36)*(M36+F36)/10^6&gt;=サイズ!$D$12,"中（M）",IF((L36+E36)*(M36+F36)/10^6&gt;=サイズ!$D$11,"小（S）",IF((L36+E36)*(M36+F36)/10^6&gt;=サイズ!$D$10,"極小（X）","対象外")))))</f>
        <v/>
      </c>
      <c r="O36" s="74" t="str">
        <f>IFERROR(IF(OR(H36="",I36="",J36="",K36="",L36="",M36=""),"",VLOOKUP(SUBSTITUTE(H36&amp;I36&amp;J36&amp;K36&amp;N36,CHAR(10),""),LIXIL対象製品リスト!R:S,2,FALSE)),"対象の型番はありません")</f>
        <v/>
      </c>
      <c r="P36" s="74" t="str">
        <f t="shared" si="6"/>
        <v/>
      </c>
      <c r="Q36" s="85"/>
      <c r="R36" s="76" t="str">
        <f t="shared" si="1"/>
        <v/>
      </c>
      <c r="S36" s="76" t="str">
        <f t="shared" si="7"/>
        <v>窓リノベ24内窓</v>
      </c>
      <c r="T36" s="77" t="str">
        <f>IF(P36&lt;&gt;"",IFERROR(IF($O$2="共同住宅（4階建以上）",VLOOKUP(S36,補助額!A:H,8,FALSE),VLOOKUP(S36,補助額!A:H,7,FALSE)),"－"),"")</f>
        <v/>
      </c>
      <c r="U36" s="86" t="str">
        <f t="shared" si="8"/>
        <v/>
      </c>
      <c r="V36" s="79" t="str">
        <f>IF(P36="","",IF(OR($M$2="選択してください",$M$2=""),"地域を選択してください",IF(OR($O$2="選択してください",$O$2=""),"建て方を選択してください",IFERROR(VLOOKUP(W36,こどもエコグレード!A:E,5,FALSE),"対象外"))))</f>
        <v/>
      </c>
      <c r="W36" s="79" t="str">
        <f t="shared" si="2"/>
        <v>共同住宅選択してください</v>
      </c>
      <c r="X36" s="79" t="str">
        <f t="shared" si="9"/>
        <v>子育てエコ内窓</v>
      </c>
      <c r="Y36" s="80" t="str">
        <f>IF(P36&lt;&gt;"",IFERROR(IF($O$2="共同住宅（4階建以上）",VLOOKUP(X36,補助額!A:H,8,FALSE),VLOOKUP(X36,補助額!A:H,7,FALSE)),"－"),"")</f>
        <v/>
      </c>
      <c r="Z36" s="87" t="str">
        <f t="shared" si="10"/>
        <v/>
      </c>
      <c r="AA36" s="79" t="str">
        <f t="shared" si="11"/>
        <v/>
      </c>
      <c r="AB36" s="79" t="str">
        <f t="shared" si="12"/>
        <v>子育てエコ内窓</v>
      </c>
      <c r="AC36" s="80" t="str">
        <f>IF(P36&lt;&gt;"",IFERROR(IF($O$2="共同住宅（4階建以上）",VLOOKUP(AB36,補助額!A:H,8,FALSE),VLOOKUP(AB36,補助額!A:H,7,FALSE)),"－"),"")</f>
        <v/>
      </c>
      <c r="AD36" s="88" t="str">
        <f t="shared" si="13"/>
        <v/>
      </c>
      <c r="AE36" s="82" t="str">
        <f>IF(P36="","",IF(OR($M$2="選択してください",$M$2=""),"地域を選択してください",IF(OR($O$2="選択してください",$O$2=""),"建て方を選択してください",IFERROR(VLOOKUP(AF36,こどもエコグレード!A:F,6,FALSE),"対象外"))))</f>
        <v/>
      </c>
      <c r="AF36" s="83" t="str">
        <f t="shared" si="14"/>
        <v>共同住宅選択してください</v>
      </c>
      <c r="AG36" s="89"/>
      <c r="AH36" s="89"/>
      <c r="AI36" s="89"/>
    </row>
    <row r="37" spans="1:35" ht="18" customHeight="1" x14ac:dyDescent="0.4">
      <c r="A37" s="64" t="str">
        <f t="shared" si="3"/>
        <v/>
      </c>
      <c r="B37" s="64" t="str">
        <f t="shared" si="4"/>
        <v/>
      </c>
      <c r="C37" s="64" t="str">
        <f t="shared" si="5"/>
        <v/>
      </c>
      <c r="D37" s="64" t="str">
        <f t="shared" si="0"/>
        <v/>
      </c>
      <c r="E37" s="64">
        <f>IFERROR(VLOOKUP(H37&amp;I37,LIXIL対象製品リスト!T:W,3,FALSE),0)</f>
        <v>0</v>
      </c>
      <c r="F37" s="64">
        <f>IFERROR(VLOOKUP(I37&amp;J37,LIXIL対象製品リスト!T:W,4,FALSE),0)</f>
        <v>0</v>
      </c>
      <c r="H37" s="16"/>
      <c r="I37" s="73"/>
      <c r="J37" s="72"/>
      <c r="K37" s="73"/>
      <c r="L37" s="72"/>
      <c r="M37" s="72"/>
      <c r="N37" s="74" t="str">
        <f>IF(OR(L37="",M37=""),"",IF((L37+E37)*(M37+F37)/10^6&gt;=サイズ!$D$13,"大（L）",IF((L37+E37)*(M37+F37)/10^6&gt;=サイズ!$D$12,"中（M）",IF((L37+E37)*(M37+F37)/10^6&gt;=サイズ!$D$11,"小（S）",IF((L37+E37)*(M37+F37)/10^6&gt;=サイズ!$D$10,"極小（X）","対象外")))))</f>
        <v/>
      </c>
      <c r="O37" s="74" t="str">
        <f>IFERROR(IF(OR(H37="",I37="",J37="",K37="",L37="",M37=""),"",VLOOKUP(SUBSTITUTE(H37&amp;I37&amp;J37&amp;K37&amp;N37,CHAR(10),""),LIXIL対象製品リスト!R:S,2,FALSE)),"対象の型番はありません")</f>
        <v/>
      </c>
      <c r="P37" s="74" t="str">
        <f t="shared" si="6"/>
        <v/>
      </c>
      <c r="Q37" s="85"/>
      <c r="R37" s="76" t="str">
        <f t="shared" si="1"/>
        <v/>
      </c>
      <c r="S37" s="76" t="str">
        <f t="shared" si="7"/>
        <v>窓リノベ24内窓</v>
      </c>
      <c r="T37" s="77" t="str">
        <f>IF(P37&lt;&gt;"",IFERROR(IF($O$2="共同住宅（4階建以上）",VLOOKUP(S37,補助額!A:H,8,FALSE),VLOOKUP(S37,補助額!A:H,7,FALSE)),"－"),"")</f>
        <v/>
      </c>
      <c r="U37" s="86" t="str">
        <f t="shared" si="8"/>
        <v/>
      </c>
      <c r="V37" s="79" t="str">
        <f>IF(P37="","",IF(OR($M$2="選択してください",$M$2=""),"地域を選択してください",IF(OR($O$2="選択してください",$O$2=""),"建て方を選択してください",IFERROR(VLOOKUP(W37,こどもエコグレード!A:E,5,FALSE),"対象外"))))</f>
        <v/>
      </c>
      <c r="W37" s="79" t="str">
        <f t="shared" si="2"/>
        <v>共同住宅選択してください</v>
      </c>
      <c r="X37" s="79" t="str">
        <f t="shared" si="9"/>
        <v>子育てエコ内窓</v>
      </c>
      <c r="Y37" s="80" t="str">
        <f>IF(P37&lt;&gt;"",IFERROR(IF($O$2="共同住宅（4階建以上）",VLOOKUP(X37,補助額!A:H,8,FALSE),VLOOKUP(X37,補助額!A:H,7,FALSE)),"－"),"")</f>
        <v/>
      </c>
      <c r="Z37" s="87" t="str">
        <f t="shared" si="10"/>
        <v/>
      </c>
      <c r="AA37" s="79" t="str">
        <f t="shared" si="11"/>
        <v/>
      </c>
      <c r="AB37" s="79" t="str">
        <f t="shared" si="12"/>
        <v>子育てエコ内窓</v>
      </c>
      <c r="AC37" s="80" t="str">
        <f>IF(P37&lt;&gt;"",IFERROR(IF($O$2="共同住宅（4階建以上）",VLOOKUP(AB37,補助額!A:H,8,FALSE),VLOOKUP(AB37,補助額!A:H,7,FALSE)),"－"),"")</f>
        <v/>
      </c>
      <c r="AD37" s="88" t="str">
        <f t="shared" si="13"/>
        <v/>
      </c>
      <c r="AE37" s="82" t="str">
        <f>IF(P37="","",IF(OR($M$2="選択してください",$M$2=""),"地域を選択してください",IF(OR($O$2="選択してください",$O$2=""),"建て方を選択してください",IFERROR(VLOOKUP(AF37,こどもエコグレード!A:F,6,FALSE),"対象外"))))</f>
        <v/>
      </c>
      <c r="AF37" s="83" t="str">
        <f t="shared" si="14"/>
        <v>共同住宅選択してください</v>
      </c>
      <c r="AG37" s="89"/>
      <c r="AH37" s="89"/>
      <c r="AI37" s="89"/>
    </row>
    <row r="38" spans="1:35" ht="18" customHeight="1" x14ac:dyDescent="0.4">
      <c r="A38" s="64" t="str">
        <f t="shared" si="3"/>
        <v/>
      </c>
      <c r="B38" s="64" t="str">
        <f t="shared" si="4"/>
        <v/>
      </c>
      <c r="C38" s="64" t="str">
        <f t="shared" si="5"/>
        <v/>
      </c>
      <c r="D38" s="64" t="str">
        <f t="shared" si="0"/>
        <v/>
      </c>
      <c r="E38" s="64">
        <f>IFERROR(VLOOKUP(H38&amp;I38,LIXIL対象製品リスト!T:W,3,FALSE),0)</f>
        <v>0</v>
      </c>
      <c r="F38" s="64">
        <f>IFERROR(VLOOKUP(I38&amp;J38,LIXIL対象製品リスト!T:W,4,FALSE),0)</f>
        <v>0</v>
      </c>
      <c r="H38" s="16"/>
      <c r="I38" s="73"/>
      <c r="J38" s="72"/>
      <c r="K38" s="73"/>
      <c r="L38" s="72"/>
      <c r="M38" s="72"/>
      <c r="N38" s="74" t="str">
        <f>IF(OR(L38="",M38=""),"",IF((L38+E38)*(M38+F38)/10^6&gt;=サイズ!$D$13,"大（L）",IF((L38+E38)*(M38+F38)/10^6&gt;=サイズ!$D$12,"中（M）",IF((L38+E38)*(M38+F38)/10^6&gt;=サイズ!$D$11,"小（S）",IF((L38+E38)*(M38+F38)/10^6&gt;=サイズ!$D$10,"極小（X）","対象外")))))</f>
        <v/>
      </c>
      <c r="O38" s="74" t="str">
        <f>IFERROR(IF(OR(H38="",I38="",J38="",K38="",L38="",M38=""),"",VLOOKUP(SUBSTITUTE(H38&amp;I38&amp;J38&amp;K38&amp;N38,CHAR(10),""),LIXIL対象製品リスト!R:S,2,FALSE)),"対象の型番はありません")</f>
        <v/>
      </c>
      <c r="P38" s="74" t="str">
        <f t="shared" si="6"/>
        <v/>
      </c>
      <c r="Q38" s="85"/>
      <c r="R38" s="76" t="str">
        <f t="shared" si="1"/>
        <v/>
      </c>
      <c r="S38" s="76" t="str">
        <f t="shared" si="7"/>
        <v>窓リノベ24内窓</v>
      </c>
      <c r="T38" s="77" t="str">
        <f>IF(P38&lt;&gt;"",IFERROR(IF($O$2="共同住宅（4階建以上）",VLOOKUP(S38,補助額!A:H,8,FALSE),VLOOKUP(S38,補助額!A:H,7,FALSE)),"－"),"")</f>
        <v/>
      </c>
      <c r="U38" s="86" t="str">
        <f t="shared" si="8"/>
        <v/>
      </c>
      <c r="V38" s="79" t="str">
        <f>IF(P38="","",IF(OR($M$2="選択してください",$M$2=""),"地域を選択してください",IF(OR($O$2="選択してください",$O$2=""),"建て方を選択してください",IFERROR(VLOOKUP(W38,こどもエコグレード!A:E,5,FALSE),"対象外"))))</f>
        <v/>
      </c>
      <c r="W38" s="79" t="str">
        <f t="shared" si="2"/>
        <v>共同住宅選択してください</v>
      </c>
      <c r="X38" s="79" t="str">
        <f t="shared" si="9"/>
        <v>子育てエコ内窓</v>
      </c>
      <c r="Y38" s="80" t="str">
        <f>IF(P38&lt;&gt;"",IFERROR(IF($O$2="共同住宅（4階建以上）",VLOOKUP(X38,補助額!A:H,8,FALSE),VLOOKUP(X38,補助額!A:H,7,FALSE)),"－"),"")</f>
        <v/>
      </c>
      <c r="Z38" s="87" t="str">
        <f t="shared" si="10"/>
        <v/>
      </c>
      <c r="AA38" s="79" t="str">
        <f t="shared" si="11"/>
        <v/>
      </c>
      <c r="AB38" s="79" t="str">
        <f t="shared" si="12"/>
        <v>子育てエコ内窓</v>
      </c>
      <c r="AC38" s="80" t="str">
        <f>IF(P38&lt;&gt;"",IFERROR(IF($O$2="共同住宅（4階建以上）",VLOOKUP(AB38,補助額!A:H,8,FALSE),VLOOKUP(AB38,補助額!A:H,7,FALSE)),"－"),"")</f>
        <v/>
      </c>
      <c r="AD38" s="88" t="str">
        <f t="shared" si="13"/>
        <v/>
      </c>
      <c r="AE38" s="82" t="str">
        <f>IF(P38="","",IF(OR($M$2="選択してください",$M$2=""),"地域を選択してください",IF(OR($O$2="選択してください",$O$2=""),"建て方を選択してください",IFERROR(VLOOKUP(AF38,こどもエコグレード!A:F,6,FALSE),"対象外"))))</f>
        <v/>
      </c>
      <c r="AF38" s="83" t="str">
        <f t="shared" si="14"/>
        <v>共同住宅選択してください</v>
      </c>
      <c r="AG38" s="89"/>
      <c r="AH38" s="89"/>
      <c r="AI38" s="89"/>
    </row>
    <row r="39" spans="1:35" ht="18" customHeight="1" x14ac:dyDescent="0.4">
      <c r="A39" s="64" t="str">
        <f t="shared" si="3"/>
        <v/>
      </c>
      <c r="B39" s="64" t="str">
        <f t="shared" si="4"/>
        <v/>
      </c>
      <c r="C39" s="64" t="str">
        <f t="shared" si="5"/>
        <v/>
      </c>
      <c r="D39" s="64" t="str">
        <f t="shared" si="0"/>
        <v/>
      </c>
      <c r="E39" s="64">
        <f>IFERROR(VLOOKUP(H39&amp;I39,LIXIL対象製品リスト!T:W,3,FALSE),0)</f>
        <v>0</v>
      </c>
      <c r="F39" s="64">
        <f>IFERROR(VLOOKUP(I39&amp;J39,LIXIL対象製品リスト!T:W,4,FALSE),0)</f>
        <v>0</v>
      </c>
      <c r="H39" s="16"/>
      <c r="I39" s="73"/>
      <c r="J39" s="72"/>
      <c r="K39" s="73"/>
      <c r="L39" s="72"/>
      <c r="M39" s="72"/>
      <c r="N39" s="74" t="str">
        <f>IF(OR(L39="",M39=""),"",IF((L39+E39)*(M39+F39)/10^6&gt;=サイズ!$D$13,"大（L）",IF((L39+E39)*(M39+F39)/10^6&gt;=サイズ!$D$12,"中（M）",IF((L39+E39)*(M39+F39)/10^6&gt;=サイズ!$D$11,"小（S）",IF((L39+E39)*(M39+F39)/10^6&gt;=サイズ!$D$10,"極小（X）","対象外")))))</f>
        <v/>
      </c>
      <c r="O39" s="74" t="str">
        <f>IFERROR(IF(OR(H39="",I39="",J39="",K39="",L39="",M39=""),"",VLOOKUP(SUBSTITUTE(H39&amp;I39&amp;J39&amp;K39&amp;N39,CHAR(10),""),LIXIL対象製品リスト!R:S,2,FALSE)),"対象の型番はありません")</f>
        <v/>
      </c>
      <c r="P39" s="74" t="str">
        <f t="shared" si="6"/>
        <v/>
      </c>
      <c r="Q39" s="85"/>
      <c r="R39" s="76" t="str">
        <f t="shared" si="1"/>
        <v/>
      </c>
      <c r="S39" s="76" t="str">
        <f t="shared" si="7"/>
        <v>窓リノベ24内窓</v>
      </c>
      <c r="T39" s="77" t="str">
        <f>IF(P39&lt;&gt;"",IFERROR(IF($O$2="共同住宅（4階建以上）",VLOOKUP(S39,補助額!A:H,8,FALSE),VLOOKUP(S39,補助額!A:H,7,FALSE)),"－"),"")</f>
        <v/>
      </c>
      <c r="U39" s="86" t="str">
        <f t="shared" si="8"/>
        <v/>
      </c>
      <c r="V39" s="79" t="str">
        <f>IF(P39="","",IF(OR($M$2="選択してください",$M$2=""),"地域を選択してください",IF(OR($O$2="選択してください",$O$2=""),"建て方を選択してください",IFERROR(VLOOKUP(W39,こどもエコグレード!A:E,5,FALSE),"対象外"))))</f>
        <v/>
      </c>
      <c r="W39" s="79" t="str">
        <f t="shared" si="2"/>
        <v>共同住宅選択してください</v>
      </c>
      <c r="X39" s="79" t="str">
        <f t="shared" si="9"/>
        <v>子育てエコ内窓</v>
      </c>
      <c r="Y39" s="80" t="str">
        <f>IF(P39&lt;&gt;"",IFERROR(IF($O$2="共同住宅（4階建以上）",VLOOKUP(X39,補助額!A:H,8,FALSE),VLOOKUP(X39,補助額!A:H,7,FALSE)),"－"),"")</f>
        <v/>
      </c>
      <c r="Z39" s="87" t="str">
        <f t="shared" si="10"/>
        <v/>
      </c>
      <c r="AA39" s="79" t="str">
        <f t="shared" si="11"/>
        <v/>
      </c>
      <c r="AB39" s="79" t="str">
        <f t="shared" si="12"/>
        <v>子育てエコ内窓</v>
      </c>
      <c r="AC39" s="80" t="str">
        <f>IF(P39&lt;&gt;"",IFERROR(IF($O$2="共同住宅（4階建以上）",VLOOKUP(AB39,補助額!A:H,8,FALSE),VLOOKUP(AB39,補助額!A:H,7,FALSE)),"－"),"")</f>
        <v/>
      </c>
      <c r="AD39" s="88" t="str">
        <f t="shared" si="13"/>
        <v/>
      </c>
      <c r="AE39" s="82" t="str">
        <f>IF(P39="","",IF(OR($M$2="選択してください",$M$2=""),"地域を選択してください",IF(OR($O$2="選択してください",$O$2=""),"建て方を選択してください",IFERROR(VLOOKUP(AF39,こどもエコグレード!A:F,6,FALSE),"対象外"))))</f>
        <v/>
      </c>
      <c r="AF39" s="83" t="str">
        <f t="shared" si="14"/>
        <v>共同住宅選択してください</v>
      </c>
      <c r="AG39" s="89"/>
      <c r="AH39" s="89"/>
      <c r="AI39" s="89"/>
    </row>
    <row r="40" spans="1:35" ht="18" customHeight="1" x14ac:dyDescent="0.4">
      <c r="A40" s="64" t="str">
        <f t="shared" si="3"/>
        <v/>
      </c>
      <c r="B40" s="64" t="str">
        <f t="shared" si="4"/>
        <v/>
      </c>
      <c r="C40" s="64" t="str">
        <f t="shared" si="5"/>
        <v/>
      </c>
      <c r="D40" s="64" t="str">
        <f t="shared" si="0"/>
        <v/>
      </c>
      <c r="E40" s="64">
        <f>IFERROR(VLOOKUP(H40&amp;I40,LIXIL対象製品リスト!T:W,3,FALSE),0)</f>
        <v>0</v>
      </c>
      <c r="F40" s="64">
        <f>IFERROR(VLOOKUP(I40&amp;J40,LIXIL対象製品リスト!T:W,4,FALSE),0)</f>
        <v>0</v>
      </c>
      <c r="H40" s="16"/>
      <c r="I40" s="73"/>
      <c r="J40" s="72"/>
      <c r="K40" s="73"/>
      <c r="L40" s="72"/>
      <c r="M40" s="72"/>
      <c r="N40" s="74" t="str">
        <f>IF(OR(L40="",M40=""),"",IF((L40+E40)*(M40+F40)/10^6&gt;=サイズ!$D$13,"大（L）",IF((L40+E40)*(M40+F40)/10^6&gt;=サイズ!$D$12,"中（M）",IF((L40+E40)*(M40+F40)/10^6&gt;=サイズ!$D$11,"小（S）",IF((L40+E40)*(M40+F40)/10^6&gt;=サイズ!$D$10,"極小（X）","対象外")))))</f>
        <v/>
      </c>
      <c r="O40" s="74" t="str">
        <f>IFERROR(IF(OR(H40="",I40="",J40="",K40="",L40="",M40=""),"",VLOOKUP(SUBSTITUTE(H40&amp;I40&amp;J40&amp;K40&amp;N40,CHAR(10),""),LIXIL対象製品リスト!R:S,2,FALSE)),"対象の型番はありません")</f>
        <v/>
      </c>
      <c r="P40" s="74" t="str">
        <f t="shared" si="6"/>
        <v/>
      </c>
      <c r="Q40" s="85"/>
      <c r="R40" s="76" t="str">
        <f t="shared" si="1"/>
        <v/>
      </c>
      <c r="S40" s="76" t="str">
        <f t="shared" si="7"/>
        <v>窓リノベ24内窓</v>
      </c>
      <c r="T40" s="77" t="str">
        <f>IF(P40&lt;&gt;"",IFERROR(IF($O$2="共同住宅（4階建以上）",VLOOKUP(S40,補助額!A:H,8,FALSE),VLOOKUP(S40,補助額!A:H,7,FALSE)),"－"),"")</f>
        <v/>
      </c>
      <c r="U40" s="86" t="str">
        <f t="shared" si="8"/>
        <v/>
      </c>
      <c r="V40" s="79" t="str">
        <f>IF(P40="","",IF(OR($M$2="選択してください",$M$2=""),"地域を選択してください",IF(OR($O$2="選択してください",$O$2=""),"建て方を選択してください",IFERROR(VLOOKUP(W40,こどもエコグレード!A:E,5,FALSE),"対象外"))))</f>
        <v/>
      </c>
      <c r="W40" s="79" t="str">
        <f t="shared" si="2"/>
        <v>共同住宅選択してください</v>
      </c>
      <c r="X40" s="79" t="str">
        <f t="shared" si="9"/>
        <v>子育てエコ内窓</v>
      </c>
      <c r="Y40" s="80" t="str">
        <f>IF(P40&lt;&gt;"",IFERROR(IF($O$2="共同住宅（4階建以上）",VLOOKUP(X40,補助額!A:H,8,FALSE),VLOOKUP(X40,補助額!A:H,7,FALSE)),"－"),"")</f>
        <v/>
      </c>
      <c r="Z40" s="87" t="str">
        <f t="shared" si="10"/>
        <v/>
      </c>
      <c r="AA40" s="79" t="str">
        <f t="shared" si="11"/>
        <v/>
      </c>
      <c r="AB40" s="79" t="str">
        <f t="shared" si="12"/>
        <v>子育てエコ内窓</v>
      </c>
      <c r="AC40" s="80" t="str">
        <f>IF(P40&lt;&gt;"",IFERROR(IF($O$2="共同住宅（4階建以上）",VLOOKUP(AB40,補助額!A:H,8,FALSE),VLOOKUP(AB40,補助額!A:H,7,FALSE)),"－"),"")</f>
        <v/>
      </c>
      <c r="AD40" s="88" t="str">
        <f t="shared" si="13"/>
        <v/>
      </c>
      <c r="AE40" s="82" t="str">
        <f>IF(P40="","",IF(OR($M$2="選択してください",$M$2=""),"地域を選択してください",IF(OR($O$2="選択してください",$O$2=""),"建て方を選択してください",IFERROR(VLOOKUP(AF40,こどもエコグレード!A:F,6,FALSE),"対象外"))))</f>
        <v/>
      </c>
      <c r="AF40" s="83" t="str">
        <f t="shared" si="14"/>
        <v>共同住宅選択してください</v>
      </c>
      <c r="AG40" s="89"/>
      <c r="AH40" s="89"/>
      <c r="AI40" s="89"/>
    </row>
    <row r="41" spans="1:35" ht="18" customHeight="1" x14ac:dyDescent="0.4">
      <c r="A41" s="64" t="str">
        <f t="shared" si="3"/>
        <v/>
      </c>
      <c r="B41" s="64" t="str">
        <f t="shared" si="4"/>
        <v/>
      </c>
      <c r="C41" s="64" t="str">
        <f t="shared" si="5"/>
        <v/>
      </c>
      <c r="D41" s="64" t="str">
        <f t="shared" si="0"/>
        <v/>
      </c>
      <c r="E41" s="64">
        <f>IFERROR(VLOOKUP(H41&amp;I41,LIXIL対象製品リスト!T:W,3,FALSE),0)</f>
        <v>0</v>
      </c>
      <c r="F41" s="64">
        <f>IFERROR(VLOOKUP(I41&amp;J41,LIXIL対象製品リスト!T:W,4,FALSE),0)</f>
        <v>0</v>
      </c>
      <c r="H41" s="16"/>
      <c r="I41" s="73"/>
      <c r="J41" s="72"/>
      <c r="K41" s="73"/>
      <c r="L41" s="72"/>
      <c r="M41" s="72"/>
      <c r="N41" s="74" t="str">
        <f>IF(OR(L41="",M41=""),"",IF((L41+E41)*(M41+F41)/10^6&gt;=サイズ!$D$13,"大（L）",IF((L41+E41)*(M41+F41)/10^6&gt;=サイズ!$D$12,"中（M）",IF((L41+E41)*(M41+F41)/10^6&gt;=サイズ!$D$11,"小（S）",IF((L41+E41)*(M41+F41)/10^6&gt;=サイズ!$D$10,"極小（X）","対象外")))))</f>
        <v/>
      </c>
      <c r="O41" s="74" t="str">
        <f>IFERROR(IF(OR(H41="",I41="",J41="",K41="",L41="",M41=""),"",VLOOKUP(SUBSTITUTE(H41&amp;I41&amp;J41&amp;K41&amp;N41,CHAR(10),""),LIXIL対象製品リスト!R:S,2,FALSE)),"対象の型番はありません")</f>
        <v/>
      </c>
      <c r="P41" s="74" t="str">
        <f t="shared" si="6"/>
        <v/>
      </c>
      <c r="Q41" s="85"/>
      <c r="R41" s="76" t="str">
        <f t="shared" si="1"/>
        <v/>
      </c>
      <c r="S41" s="76" t="str">
        <f t="shared" si="7"/>
        <v>窓リノベ24内窓</v>
      </c>
      <c r="T41" s="77" t="str">
        <f>IF(P41&lt;&gt;"",IFERROR(IF($O$2="共同住宅（4階建以上）",VLOOKUP(S41,補助額!A:H,8,FALSE),VLOOKUP(S41,補助額!A:H,7,FALSE)),"－"),"")</f>
        <v/>
      </c>
      <c r="U41" s="86" t="str">
        <f t="shared" si="8"/>
        <v/>
      </c>
      <c r="V41" s="79" t="str">
        <f>IF(P41="","",IF(OR($M$2="選択してください",$M$2=""),"地域を選択してください",IF(OR($O$2="選択してください",$O$2=""),"建て方を選択してください",IFERROR(VLOOKUP(W41,こどもエコグレード!A:E,5,FALSE),"対象外"))))</f>
        <v/>
      </c>
      <c r="W41" s="79" t="str">
        <f t="shared" si="2"/>
        <v>共同住宅選択してください</v>
      </c>
      <c r="X41" s="79" t="str">
        <f t="shared" si="9"/>
        <v>子育てエコ内窓</v>
      </c>
      <c r="Y41" s="80" t="str">
        <f>IF(P41&lt;&gt;"",IFERROR(IF($O$2="共同住宅（4階建以上）",VLOOKUP(X41,補助額!A:H,8,FALSE),VLOOKUP(X41,補助額!A:H,7,FALSE)),"－"),"")</f>
        <v/>
      </c>
      <c r="Z41" s="87" t="str">
        <f t="shared" si="10"/>
        <v/>
      </c>
      <c r="AA41" s="79" t="str">
        <f t="shared" si="11"/>
        <v/>
      </c>
      <c r="AB41" s="79" t="str">
        <f t="shared" si="12"/>
        <v>子育てエコ内窓</v>
      </c>
      <c r="AC41" s="80" t="str">
        <f>IF(P41&lt;&gt;"",IFERROR(IF($O$2="共同住宅（4階建以上）",VLOOKUP(AB41,補助額!A:H,8,FALSE),VLOOKUP(AB41,補助額!A:H,7,FALSE)),"－"),"")</f>
        <v/>
      </c>
      <c r="AD41" s="88" t="str">
        <f t="shared" si="13"/>
        <v/>
      </c>
      <c r="AE41" s="82" t="str">
        <f>IF(P41="","",IF(OR($M$2="選択してください",$M$2=""),"地域を選択してください",IF(OR($O$2="選択してください",$O$2=""),"建て方を選択してください",IFERROR(VLOOKUP(AF41,こどもエコグレード!A:F,6,FALSE),"対象外"))))</f>
        <v/>
      </c>
      <c r="AF41" s="83" t="str">
        <f t="shared" si="14"/>
        <v>共同住宅選択してください</v>
      </c>
      <c r="AG41" s="89"/>
      <c r="AH41" s="89"/>
      <c r="AI41" s="89"/>
    </row>
    <row r="42" spans="1:35" ht="18" customHeight="1" x14ac:dyDescent="0.4">
      <c r="A42" s="64" t="str">
        <f t="shared" si="3"/>
        <v/>
      </c>
      <c r="B42" s="64" t="str">
        <f t="shared" si="4"/>
        <v/>
      </c>
      <c r="C42" s="64" t="str">
        <f t="shared" si="5"/>
        <v/>
      </c>
      <c r="D42" s="64" t="str">
        <f t="shared" si="0"/>
        <v/>
      </c>
      <c r="E42" s="64">
        <f>IFERROR(VLOOKUP(H42&amp;I42,LIXIL対象製品リスト!T:W,3,FALSE),0)</f>
        <v>0</v>
      </c>
      <c r="F42" s="64">
        <f>IFERROR(VLOOKUP(I42&amp;J42,LIXIL対象製品リスト!T:W,4,FALSE),0)</f>
        <v>0</v>
      </c>
      <c r="H42" s="16"/>
      <c r="I42" s="73"/>
      <c r="J42" s="72"/>
      <c r="K42" s="73"/>
      <c r="L42" s="72"/>
      <c r="M42" s="72"/>
      <c r="N42" s="74" t="str">
        <f>IF(OR(L42="",M42=""),"",IF((L42+E42)*(M42+F42)/10^6&gt;=サイズ!$D$13,"大（L）",IF((L42+E42)*(M42+F42)/10^6&gt;=サイズ!$D$12,"中（M）",IF((L42+E42)*(M42+F42)/10^6&gt;=サイズ!$D$11,"小（S）",IF((L42+E42)*(M42+F42)/10^6&gt;=サイズ!$D$10,"極小（X）","対象外")))))</f>
        <v/>
      </c>
      <c r="O42" s="74" t="str">
        <f>IFERROR(IF(OR(H42="",I42="",J42="",K42="",L42="",M42=""),"",VLOOKUP(SUBSTITUTE(H42&amp;I42&amp;J42&amp;K42&amp;N42,CHAR(10),""),LIXIL対象製品リスト!R:S,2,FALSE)),"対象の型番はありません")</f>
        <v/>
      </c>
      <c r="P42" s="74" t="str">
        <f t="shared" si="6"/>
        <v/>
      </c>
      <c r="Q42" s="85"/>
      <c r="R42" s="76" t="str">
        <f t="shared" si="1"/>
        <v/>
      </c>
      <c r="S42" s="76" t="str">
        <f t="shared" si="7"/>
        <v>窓リノベ24内窓</v>
      </c>
      <c r="T42" s="77" t="str">
        <f>IF(P42&lt;&gt;"",IFERROR(IF($O$2="共同住宅（4階建以上）",VLOOKUP(S42,補助額!A:H,8,FALSE),VLOOKUP(S42,補助額!A:H,7,FALSE)),"－"),"")</f>
        <v/>
      </c>
      <c r="U42" s="86" t="str">
        <f t="shared" si="8"/>
        <v/>
      </c>
      <c r="V42" s="79" t="str">
        <f>IF(P42="","",IF(OR($M$2="選択してください",$M$2=""),"地域を選択してください",IF(OR($O$2="選択してください",$O$2=""),"建て方を選択してください",IFERROR(VLOOKUP(W42,こどもエコグレード!A:E,5,FALSE),"対象外"))))</f>
        <v/>
      </c>
      <c r="W42" s="79" t="str">
        <f t="shared" si="2"/>
        <v>共同住宅選択してください</v>
      </c>
      <c r="X42" s="79" t="str">
        <f t="shared" si="9"/>
        <v>子育てエコ内窓</v>
      </c>
      <c r="Y42" s="80" t="str">
        <f>IF(P42&lt;&gt;"",IFERROR(IF($O$2="共同住宅（4階建以上）",VLOOKUP(X42,補助額!A:H,8,FALSE),VLOOKUP(X42,補助額!A:H,7,FALSE)),"－"),"")</f>
        <v/>
      </c>
      <c r="Z42" s="87" t="str">
        <f t="shared" si="10"/>
        <v/>
      </c>
      <c r="AA42" s="79" t="str">
        <f t="shared" si="11"/>
        <v/>
      </c>
      <c r="AB42" s="79" t="str">
        <f t="shared" si="12"/>
        <v>子育てエコ内窓</v>
      </c>
      <c r="AC42" s="80" t="str">
        <f>IF(P42&lt;&gt;"",IFERROR(IF($O$2="共同住宅（4階建以上）",VLOOKUP(AB42,補助額!A:H,8,FALSE),VLOOKUP(AB42,補助額!A:H,7,FALSE)),"－"),"")</f>
        <v/>
      </c>
      <c r="AD42" s="88" t="str">
        <f t="shared" si="13"/>
        <v/>
      </c>
      <c r="AE42" s="82" t="str">
        <f>IF(P42="","",IF(OR($M$2="選択してください",$M$2=""),"地域を選択してください",IF(OR($O$2="選択してください",$O$2=""),"建て方を選択してください",IFERROR(VLOOKUP(AF42,こどもエコグレード!A:F,6,FALSE),"対象外"))))</f>
        <v/>
      </c>
      <c r="AF42" s="83" t="str">
        <f t="shared" si="14"/>
        <v>共同住宅選択してください</v>
      </c>
      <c r="AG42" s="89"/>
      <c r="AH42" s="89"/>
      <c r="AI42" s="89"/>
    </row>
    <row r="43" spans="1:35" ht="18" customHeight="1" x14ac:dyDescent="0.4">
      <c r="A43" s="64" t="str">
        <f t="shared" si="3"/>
        <v/>
      </c>
      <c r="B43" s="64" t="str">
        <f t="shared" si="4"/>
        <v/>
      </c>
      <c r="C43" s="64" t="str">
        <f t="shared" si="5"/>
        <v/>
      </c>
      <c r="D43" s="64" t="str">
        <f t="shared" si="0"/>
        <v/>
      </c>
      <c r="E43" s="64">
        <f>IFERROR(VLOOKUP(H43&amp;I43,LIXIL対象製品リスト!T:W,3,FALSE),0)</f>
        <v>0</v>
      </c>
      <c r="F43" s="64">
        <f>IFERROR(VLOOKUP(I43&amp;J43,LIXIL対象製品リスト!T:W,4,FALSE),0)</f>
        <v>0</v>
      </c>
      <c r="H43" s="16"/>
      <c r="I43" s="73"/>
      <c r="J43" s="72"/>
      <c r="K43" s="73"/>
      <c r="L43" s="72"/>
      <c r="M43" s="72"/>
      <c r="N43" s="74" t="str">
        <f>IF(OR(L43="",M43=""),"",IF((L43+E43)*(M43+F43)/10^6&gt;=サイズ!$D$13,"大（L）",IF((L43+E43)*(M43+F43)/10^6&gt;=サイズ!$D$12,"中（M）",IF((L43+E43)*(M43+F43)/10^6&gt;=サイズ!$D$11,"小（S）",IF((L43+E43)*(M43+F43)/10^6&gt;=サイズ!$D$10,"極小（X）","対象外")))))</f>
        <v/>
      </c>
      <c r="O43" s="74" t="str">
        <f>IFERROR(IF(OR(H43="",I43="",J43="",K43="",L43="",M43=""),"",VLOOKUP(SUBSTITUTE(H43&amp;I43&amp;J43&amp;K43&amp;N43,CHAR(10),""),LIXIL対象製品リスト!R:S,2,FALSE)),"対象の型番はありません")</f>
        <v/>
      </c>
      <c r="P43" s="74" t="str">
        <f t="shared" si="6"/>
        <v/>
      </c>
      <c r="Q43" s="85"/>
      <c r="R43" s="76" t="str">
        <f t="shared" si="1"/>
        <v/>
      </c>
      <c r="S43" s="76" t="str">
        <f t="shared" si="7"/>
        <v>窓リノベ24内窓</v>
      </c>
      <c r="T43" s="77" t="str">
        <f>IF(P43&lt;&gt;"",IFERROR(IF($O$2="共同住宅（4階建以上）",VLOOKUP(S43,補助額!A:H,8,FALSE),VLOOKUP(S43,補助額!A:H,7,FALSE)),"－"),"")</f>
        <v/>
      </c>
      <c r="U43" s="86" t="str">
        <f t="shared" si="8"/>
        <v/>
      </c>
      <c r="V43" s="79" t="str">
        <f>IF(P43="","",IF(OR($M$2="選択してください",$M$2=""),"地域を選択してください",IF(OR($O$2="選択してください",$O$2=""),"建て方を選択してください",IFERROR(VLOOKUP(W43,こどもエコグレード!A:E,5,FALSE),"対象外"))))</f>
        <v/>
      </c>
      <c r="W43" s="79" t="str">
        <f t="shared" si="2"/>
        <v>共同住宅選択してください</v>
      </c>
      <c r="X43" s="79" t="str">
        <f t="shared" si="9"/>
        <v>子育てエコ内窓</v>
      </c>
      <c r="Y43" s="80" t="str">
        <f>IF(P43&lt;&gt;"",IFERROR(IF($O$2="共同住宅（4階建以上）",VLOOKUP(X43,補助額!A:H,8,FALSE),VLOOKUP(X43,補助額!A:H,7,FALSE)),"－"),"")</f>
        <v/>
      </c>
      <c r="Z43" s="87" t="str">
        <f t="shared" si="10"/>
        <v/>
      </c>
      <c r="AA43" s="79" t="str">
        <f t="shared" si="11"/>
        <v/>
      </c>
      <c r="AB43" s="79" t="str">
        <f t="shared" si="12"/>
        <v>子育てエコ内窓</v>
      </c>
      <c r="AC43" s="80" t="str">
        <f>IF(P43&lt;&gt;"",IFERROR(IF($O$2="共同住宅（4階建以上）",VLOOKUP(AB43,補助額!A:H,8,FALSE),VLOOKUP(AB43,補助額!A:H,7,FALSE)),"－"),"")</f>
        <v/>
      </c>
      <c r="AD43" s="88" t="str">
        <f t="shared" si="13"/>
        <v/>
      </c>
      <c r="AE43" s="82" t="str">
        <f>IF(P43="","",IF(OR($M$2="選択してください",$M$2=""),"地域を選択してください",IF(OR($O$2="選択してください",$O$2=""),"建て方を選択してください",IFERROR(VLOOKUP(AF43,こどもエコグレード!A:F,6,FALSE),"対象外"))))</f>
        <v/>
      </c>
      <c r="AF43" s="83" t="str">
        <f t="shared" si="14"/>
        <v>共同住宅選択してください</v>
      </c>
      <c r="AG43" s="89"/>
      <c r="AH43" s="89"/>
      <c r="AI43" s="89"/>
    </row>
    <row r="44" spans="1:35" ht="18" customHeight="1" x14ac:dyDescent="0.4">
      <c r="A44" s="64" t="str">
        <f t="shared" si="3"/>
        <v/>
      </c>
      <c r="B44" s="64" t="str">
        <f t="shared" si="4"/>
        <v/>
      </c>
      <c r="C44" s="64" t="str">
        <f t="shared" si="5"/>
        <v/>
      </c>
      <c r="D44" s="64" t="str">
        <f t="shared" si="0"/>
        <v/>
      </c>
      <c r="E44" s="64">
        <f>IFERROR(VLOOKUP(H44&amp;I44,LIXIL対象製品リスト!T:W,3,FALSE),0)</f>
        <v>0</v>
      </c>
      <c r="F44" s="64">
        <f>IFERROR(VLOOKUP(I44&amp;J44,LIXIL対象製品リスト!T:W,4,FALSE),0)</f>
        <v>0</v>
      </c>
      <c r="H44" s="16"/>
      <c r="I44" s="73"/>
      <c r="J44" s="72"/>
      <c r="K44" s="73"/>
      <c r="L44" s="72"/>
      <c r="M44" s="72"/>
      <c r="N44" s="74" t="str">
        <f>IF(OR(L44="",M44=""),"",IF((L44+E44)*(M44+F44)/10^6&gt;=サイズ!$D$13,"大（L）",IF((L44+E44)*(M44+F44)/10^6&gt;=サイズ!$D$12,"中（M）",IF((L44+E44)*(M44+F44)/10^6&gt;=サイズ!$D$11,"小（S）",IF((L44+E44)*(M44+F44)/10^6&gt;=サイズ!$D$10,"極小（X）","対象外")))))</f>
        <v/>
      </c>
      <c r="O44" s="74" t="str">
        <f>IFERROR(IF(OR(H44="",I44="",J44="",K44="",L44="",M44=""),"",VLOOKUP(SUBSTITUTE(H44&amp;I44&amp;J44&amp;K44&amp;N44,CHAR(10),""),LIXIL対象製品リスト!R:S,2,FALSE)),"対象の型番はありません")</f>
        <v/>
      </c>
      <c r="P44" s="74" t="str">
        <f t="shared" si="6"/>
        <v/>
      </c>
      <c r="Q44" s="85"/>
      <c r="R44" s="76" t="str">
        <f t="shared" si="1"/>
        <v/>
      </c>
      <c r="S44" s="76" t="str">
        <f t="shared" si="7"/>
        <v>窓リノベ24内窓</v>
      </c>
      <c r="T44" s="77" t="str">
        <f>IF(P44&lt;&gt;"",IFERROR(IF($O$2="共同住宅（4階建以上）",VLOOKUP(S44,補助額!A:H,8,FALSE),VLOOKUP(S44,補助額!A:H,7,FALSE)),"－"),"")</f>
        <v/>
      </c>
      <c r="U44" s="86" t="str">
        <f t="shared" si="8"/>
        <v/>
      </c>
      <c r="V44" s="79" t="str">
        <f>IF(P44="","",IF(OR($M$2="選択してください",$M$2=""),"地域を選択してください",IF(OR($O$2="選択してください",$O$2=""),"建て方を選択してください",IFERROR(VLOOKUP(W44,こどもエコグレード!A:E,5,FALSE),"対象外"))))</f>
        <v/>
      </c>
      <c r="W44" s="79" t="str">
        <f t="shared" si="2"/>
        <v>共同住宅選択してください</v>
      </c>
      <c r="X44" s="79" t="str">
        <f t="shared" si="9"/>
        <v>子育てエコ内窓</v>
      </c>
      <c r="Y44" s="80" t="str">
        <f>IF(P44&lt;&gt;"",IFERROR(IF($O$2="共同住宅（4階建以上）",VLOOKUP(X44,補助額!A:H,8,FALSE),VLOOKUP(X44,補助額!A:H,7,FALSE)),"－"),"")</f>
        <v/>
      </c>
      <c r="Z44" s="87" t="str">
        <f t="shared" si="10"/>
        <v/>
      </c>
      <c r="AA44" s="79" t="str">
        <f t="shared" si="11"/>
        <v/>
      </c>
      <c r="AB44" s="79" t="str">
        <f t="shared" si="12"/>
        <v>子育てエコ内窓</v>
      </c>
      <c r="AC44" s="80" t="str">
        <f>IF(P44&lt;&gt;"",IFERROR(IF($O$2="共同住宅（4階建以上）",VLOOKUP(AB44,補助額!A:H,8,FALSE),VLOOKUP(AB44,補助額!A:H,7,FALSE)),"－"),"")</f>
        <v/>
      </c>
      <c r="AD44" s="88" t="str">
        <f t="shared" si="13"/>
        <v/>
      </c>
      <c r="AE44" s="82" t="str">
        <f>IF(P44="","",IF(OR($M$2="選択してください",$M$2=""),"地域を選択してください",IF(OR($O$2="選択してください",$O$2=""),"建て方を選択してください",IFERROR(VLOOKUP(AF44,こどもエコグレード!A:F,6,FALSE),"対象外"))))</f>
        <v/>
      </c>
      <c r="AF44" s="83" t="str">
        <f t="shared" si="14"/>
        <v>共同住宅選択してください</v>
      </c>
      <c r="AG44" s="89"/>
      <c r="AH44" s="89"/>
      <c r="AI44" s="89"/>
    </row>
    <row r="45" spans="1:35" ht="18" customHeight="1" x14ac:dyDescent="0.4">
      <c r="A45" s="64" t="str">
        <f t="shared" si="3"/>
        <v/>
      </c>
      <c r="B45" s="64" t="str">
        <f t="shared" si="4"/>
        <v/>
      </c>
      <c r="C45" s="64" t="str">
        <f t="shared" si="5"/>
        <v/>
      </c>
      <c r="D45" s="64" t="str">
        <f t="shared" si="0"/>
        <v/>
      </c>
      <c r="E45" s="64">
        <f>IFERROR(VLOOKUP(H45&amp;I45,LIXIL対象製品リスト!T:W,3,FALSE),0)</f>
        <v>0</v>
      </c>
      <c r="F45" s="64">
        <f>IFERROR(VLOOKUP(I45&amp;J45,LIXIL対象製品リスト!T:W,4,FALSE),0)</f>
        <v>0</v>
      </c>
      <c r="H45" s="16"/>
      <c r="I45" s="73"/>
      <c r="J45" s="72"/>
      <c r="K45" s="73"/>
      <c r="L45" s="72"/>
      <c r="M45" s="72"/>
      <c r="N45" s="74" t="str">
        <f>IF(OR(L45="",M45=""),"",IF((L45+E45)*(M45+F45)/10^6&gt;=サイズ!$D$13,"大（L）",IF((L45+E45)*(M45+F45)/10^6&gt;=サイズ!$D$12,"中（M）",IF((L45+E45)*(M45+F45)/10^6&gt;=サイズ!$D$11,"小（S）",IF((L45+E45)*(M45+F45)/10^6&gt;=サイズ!$D$10,"極小（X）","対象外")))))</f>
        <v/>
      </c>
      <c r="O45" s="74" t="str">
        <f>IFERROR(IF(OR(H45="",I45="",J45="",K45="",L45="",M45=""),"",VLOOKUP(SUBSTITUTE(H45&amp;I45&amp;J45&amp;K45&amp;N45,CHAR(10),""),LIXIL対象製品リスト!R:S,2,FALSE)),"対象の型番はありません")</f>
        <v/>
      </c>
      <c r="P45" s="74" t="str">
        <f t="shared" si="6"/>
        <v/>
      </c>
      <c r="Q45" s="85"/>
      <c r="R45" s="76" t="str">
        <f t="shared" si="1"/>
        <v/>
      </c>
      <c r="S45" s="76" t="str">
        <f t="shared" si="7"/>
        <v>窓リノベ24内窓</v>
      </c>
      <c r="T45" s="77" t="str">
        <f>IF(P45&lt;&gt;"",IFERROR(IF($O$2="共同住宅（4階建以上）",VLOOKUP(S45,補助額!A:H,8,FALSE),VLOOKUP(S45,補助額!A:H,7,FALSE)),"－"),"")</f>
        <v/>
      </c>
      <c r="U45" s="86" t="str">
        <f t="shared" si="8"/>
        <v/>
      </c>
      <c r="V45" s="79" t="str">
        <f>IF(P45="","",IF(OR($M$2="選択してください",$M$2=""),"地域を選択してください",IF(OR($O$2="選択してください",$O$2=""),"建て方を選択してください",IFERROR(VLOOKUP(W45,こどもエコグレード!A:E,5,FALSE),"対象外"))))</f>
        <v/>
      </c>
      <c r="W45" s="79" t="str">
        <f t="shared" si="2"/>
        <v>共同住宅選択してください</v>
      </c>
      <c r="X45" s="79" t="str">
        <f t="shared" si="9"/>
        <v>子育てエコ内窓</v>
      </c>
      <c r="Y45" s="80" t="str">
        <f>IF(P45&lt;&gt;"",IFERROR(IF($O$2="共同住宅（4階建以上）",VLOOKUP(X45,補助額!A:H,8,FALSE),VLOOKUP(X45,補助額!A:H,7,FALSE)),"－"),"")</f>
        <v/>
      </c>
      <c r="Z45" s="87" t="str">
        <f t="shared" si="10"/>
        <v/>
      </c>
      <c r="AA45" s="79" t="str">
        <f t="shared" si="11"/>
        <v/>
      </c>
      <c r="AB45" s="79" t="str">
        <f t="shared" si="12"/>
        <v>子育てエコ内窓</v>
      </c>
      <c r="AC45" s="80" t="str">
        <f>IF(P45&lt;&gt;"",IFERROR(IF($O$2="共同住宅（4階建以上）",VLOOKUP(AB45,補助額!A:H,8,FALSE),VLOOKUP(AB45,補助額!A:H,7,FALSE)),"－"),"")</f>
        <v/>
      </c>
      <c r="AD45" s="88" t="str">
        <f t="shared" si="13"/>
        <v/>
      </c>
      <c r="AE45" s="82" t="str">
        <f>IF(P45="","",IF(OR($M$2="選択してください",$M$2=""),"地域を選択してください",IF(OR($O$2="選択してください",$O$2=""),"建て方を選択してください",IFERROR(VLOOKUP(AF45,こどもエコグレード!A:F,6,FALSE),"対象外"))))</f>
        <v/>
      </c>
      <c r="AF45" s="83" t="str">
        <f t="shared" si="14"/>
        <v>共同住宅選択してください</v>
      </c>
      <c r="AG45" s="89"/>
      <c r="AH45" s="89"/>
      <c r="AI45" s="89"/>
    </row>
    <row r="46" spans="1:35" ht="18" customHeight="1" x14ac:dyDescent="0.4">
      <c r="A46" s="64" t="str">
        <f t="shared" si="3"/>
        <v/>
      </c>
      <c r="B46" s="64" t="str">
        <f t="shared" si="4"/>
        <v/>
      </c>
      <c r="C46" s="64" t="str">
        <f t="shared" si="5"/>
        <v/>
      </c>
      <c r="D46" s="64" t="str">
        <f t="shared" si="0"/>
        <v/>
      </c>
      <c r="E46" s="64">
        <f>IFERROR(VLOOKUP(H46&amp;I46,LIXIL対象製品リスト!T:W,3,FALSE),0)</f>
        <v>0</v>
      </c>
      <c r="F46" s="64">
        <f>IFERROR(VLOOKUP(I46&amp;J46,LIXIL対象製品リスト!T:W,4,FALSE),0)</f>
        <v>0</v>
      </c>
      <c r="H46" s="16"/>
      <c r="I46" s="73"/>
      <c r="J46" s="72"/>
      <c r="K46" s="73"/>
      <c r="L46" s="72"/>
      <c r="M46" s="72"/>
      <c r="N46" s="74" t="str">
        <f>IF(OR(L46="",M46=""),"",IF((L46+E46)*(M46+F46)/10^6&gt;=サイズ!$D$13,"大（L）",IF((L46+E46)*(M46+F46)/10^6&gt;=サイズ!$D$12,"中（M）",IF((L46+E46)*(M46+F46)/10^6&gt;=サイズ!$D$11,"小（S）",IF((L46+E46)*(M46+F46)/10^6&gt;=サイズ!$D$10,"極小（X）","対象外")))))</f>
        <v/>
      </c>
      <c r="O46" s="74" t="str">
        <f>IFERROR(IF(OR(H46="",I46="",J46="",K46="",L46="",M46=""),"",VLOOKUP(SUBSTITUTE(H46&amp;I46&amp;J46&amp;K46&amp;N46,CHAR(10),""),LIXIL対象製品リスト!R:S,2,FALSE)),"対象の型番はありません")</f>
        <v/>
      </c>
      <c r="P46" s="74" t="str">
        <f t="shared" si="6"/>
        <v/>
      </c>
      <c r="Q46" s="85"/>
      <c r="R46" s="76" t="str">
        <f t="shared" si="1"/>
        <v/>
      </c>
      <c r="S46" s="76" t="str">
        <f t="shared" si="7"/>
        <v>窓リノベ24内窓</v>
      </c>
      <c r="T46" s="77" t="str">
        <f>IF(P46&lt;&gt;"",IFERROR(IF($O$2="共同住宅（4階建以上）",VLOOKUP(S46,補助額!A:H,8,FALSE),VLOOKUP(S46,補助額!A:H,7,FALSE)),"－"),"")</f>
        <v/>
      </c>
      <c r="U46" s="86" t="str">
        <f t="shared" si="8"/>
        <v/>
      </c>
      <c r="V46" s="79" t="str">
        <f>IF(P46="","",IF(OR($M$2="選択してください",$M$2=""),"地域を選択してください",IF(OR($O$2="選択してください",$O$2=""),"建て方を選択してください",IFERROR(VLOOKUP(W46,こどもエコグレード!A:E,5,FALSE),"対象外"))))</f>
        <v/>
      </c>
      <c r="W46" s="79" t="str">
        <f t="shared" si="2"/>
        <v>共同住宅選択してください</v>
      </c>
      <c r="X46" s="79" t="str">
        <f t="shared" si="9"/>
        <v>子育てエコ内窓</v>
      </c>
      <c r="Y46" s="80" t="str">
        <f>IF(P46&lt;&gt;"",IFERROR(IF($O$2="共同住宅（4階建以上）",VLOOKUP(X46,補助額!A:H,8,FALSE),VLOOKUP(X46,補助額!A:H,7,FALSE)),"－"),"")</f>
        <v/>
      </c>
      <c r="Z46" s="87" t="str">
        <f t="shared" si="10"/>
        <v/>
      </c>
      <c r="AA46" s="79" t="str">
        <f t="shared" si="11"/>
        <v/>
      </c>
      <c r="AB46" s="79" t="str">
        <f t="shared" si="12"/>
        <v>子育てエコ内窓</v>
      </c>
      <c r="AC46" s="80" t="str">
        <f>IF(P46&lt;&gt;"",IFERROR(IF($O$2="共同住宅（4階建以上）",VLOOKUP(AB46,補助額!A:H,8,FALSE),VLOOKUP(AB46,補助額!A:H,7,FALSE)),"－"),"")</f>
        <v/>
      </c>
      <c r="AD46" s="88" t="str">
        <f t="shared" si="13"/>
        <v/>
      </c>
      <c r="AE46" s="82" t="str">
        <f>IF(P46="","",IF(OR($M$2="選択してください",$M$2=""),"地域を選択してください",IF(OR($O$2="選択してください",$O$2=""),"建て方を選択してください",IFERROR(VLOOKUP(AF46,こどもエコグレード!A:F,6,FALSE),"対象外"))))</f>
        <v/>
      </c>
      <c r="AF46" s="83" t="str">
        <f t="shared" si="14"/>
        <v>共同住宅選択してください</v>
      </c>
      <c r="AG46" s="89"/>
      <c r="AH46" s="89"/>
      <c r="AI46" s="89"/>
    </row>
    <row r="47" spans="1:35" ht="18" customHeight="1" x14ac:dyDescent="0.4">
      <c r="A47" s="64" t="str">
        <f t="shared" si="3"/>
        <v/>
      </c>
      <c r="B47" s="64" t="str">
        <f t="shared" si="4"/>
        <v/>
      </c>
      <c r="C47" s="64" t="str">
        <f t="shared" si="5"/>
        <v/>
      </c>
      <c r="D47" s="64" t="str">
        <f t="shared" si="0"/>
        <v/>
      </c>
      <c r="E47" s="64">
        <f>IFERROR(VLOOKUP(H47&amp;I47,LIXIL対象製品リスト!T:W,3,FALSE),0)</f>
        <v>0</v>
      </c>
      <c r="F47" s="64">
        <f>IFERROR(VLOOKUP(I47&amp;J47,LIXIL対象製品リスト!T:W,4,FALSE),0)</f>
        <v>0</v>
      </c>
      <c r="H47" s="16"/>
      <c r="I47" s="73"/>
      <c r="J47" s="72"/>
      <c r="K47" s="73"/>
      <c r="L47" s="72"/>
      <c r="M47" s="72"/>
      <c r="N47" s="74" t="str">
        <f>IF(OR(L47="",M47=""),"",IF((L47+E47)*(M47+F47)/10^6&gt;=サイズ!$D$13,"大（L）",IF((L47+E47)*(M47+F47)/10^6&gt;=サイズ!$D$12,"中（M）",IF((L47+E47)*(M47+F47)/10^6&gt;=サイズ!$D$11,"小（S）",IF((L47+E47)*(M47+F47)/10^6&gt;=サイズ!$D$10,"極小（X）","対象外")))))</f>
        <v/>
      </c>
      <c r="O47" s="74" t="str">
        <f>IFERROR(IF(OR(H47="",I47="",J47="",K47="",L47="",M47=""),"",VLOOKUP(SUBSTITUTE(H47&amp;I47&amp;J47&amp;K47&amp;N47,CHAR(10),""),LIXIL対象製品リスト!R:S,2,FALSE)),"対象の型番はありません")</f>
        <v/>
      </c>
      <c r="P47" s="74" t="str">
        <f t="shared" si="6"/>
        <v/>
      </c>
      <c r="Q47" s="85"/>
      <c r="R47" s="76" t="str">
        <f t="shared" si="1"/>
        <v/>
      </c>
      <c r="S47" s="76" t="str">
        <f t="shared" si="7"/>
        <v>窓リノベ24内窓</v>
      </c>
      <c r="T47" s="77" t="str">
        <f>IF(P47&lt;&gt;"",IFERROR(IF($O$2="共同住宅（4階建以上）",VLOOKUP(S47,補助額!A:H,8,FALSE),VLOOKUP(S47,補助額!A:H,7,FALSE)),"－"),"")</f>
        <v/>
      </c>
      <c r="U47" s="86" t="str">
        <f t="shared" si="8"/>
        <v/>
      </c>
      <c r="V47" s="79" t="str">
        <f>IF(P47="","",IF(OR($M$2="選択してください",$M$2=""),"地域を選択してください",IF(OR($O$2="選択してください",$O$2=""),"建て方を選択してください",IFERROR(VLOOKUP(W47,こどもエコグレード!A:E,5,FALSE),"対象外"))))</f>
        <v/>
      </c>
      <c r="W47" s="79" t="str">
        <f t="shared" si="2"/>
        <v>共同住宅選択してください</v>
      </c>
      <c r="X47" s="79" t="str">
        <f t="shared" si="9"/>
        <v>子育てエコ内窓</v>
      </c>
      <c r="Y47" s="80" t="str">
        <f>IF(P47&lt;&gt;"",IFERROR(IF($O$2="共同住宅（4階建以上）",VLOOKUP(X47,補助額!A:H,8,FALSE),VLOOKUP(X47,補助額!A:H,7,FALSE)),"－"),"")</f>
        <v/>
      </c>
      <c r="Z47" s="87" t="str">
        <f t="shared" si="10"/>
        <v/>
      </c>
      <c r="AA47" s="79" t="str">
        <f t="shared" si="11"/>
        <v/>
      </c>
      <c r="AB47" s="79" t="str">
        <f t="shared" si="12"/>
        <v>子育てエコ内窓</v>
      </c>
      <c r="AC47" s="80" t="str">
        <f>IF(P47&lt;&gt;"",IFERROR(IF($O$2="共同住宅（4階建以上）",VLOOKUP(AB47,補助額!A:H,8,FALSE),VLOOKUP(AB47,補助額!A:H,7,FALSE)),"－"),"")</f>
        <v/>
      </c>
      <c r="AD47" s="88" t="str">
        <f t="shared" si="13"/>
        <v/>
      </c>
      <c r="AE47" s="82" t="str">
        <f>IF(P47="","",IF(OR($M$2="選択してください",$M$2=""),"地域を選択してください",IF(OR($O$2="選択してください",$O$2=""),"建て方を選択してください",IFERROR(VLOOKUP(AF47,こどもエコグレード!A:F,6,FALSE),"対象外"))))</f>
        <v/>
      </c>
      <c r="AF47" s="83" t="str">
        <f t="shared" si="14"/>
        <v>共同住宅選択してください</v>
      </c>
      <c r="AG47" s="89"/>
      <c r="AH47" s="89"/>
      <c r="AI47" s="89"/>
    </row>
    <row r="48" spans="1:35" ht="18" customHeight="1" x14ac:dyDescent="0.4">
      <c r="A48" s="64" t="str">
        <f t="shared" si="3"/>
        <v/>
      </c>
      <c r="B48" s="64" t="str">
        <f t="shared" si="4"/>
        <v/>
      </c>
      <c r="C48" s="64" t="str">
        <f t="shared" si="5"/>
        <v/>
      </c>
      <c r="D48" s="64" t="str">
        <f t="shared" si="0"/>
        <v/>
      </c>
      <c r="E48" s="64">
        <f>IFERROR(VLOOKUP(H48&amp;I48,LIXIL対象製品リスト!T:W,3,FALSE),0)</f>
        <v>0</v>
      </c>
      <c r="F48" s="64">
        <f>IFERROR(VLOOKUP(I48&amp;J48,LIXIL対象製品リスト!T:W,4,FALSE),0)</f>
        <v>0</v>
      </c>
      <c r="H48" s="16"/>
      <c r="I48" s="73"/>
      <c r="J48" s="72"/>
      <c r="K48" s="73"/>
      <c r="L48" s="72"/>
      <c r="M48" s="72"/>
      <c r="N48" s="74" t="str">
        <f>IF(OR(L48="",M48=""),"",IF((L48+E48)*(M48+F48)/10^6&gt;=サイズ!$D$13,"大（L）",IF((L48+E48)*(M48+F48)/10^6&gt;=サイズ!$D$12,"中（M）",IF((L48+E48)*(M48+F48)/10^6&gt;=サイズ!$D$11,"小（S）",IF((L48+E48)*(M48+F48)/10^6&gt;=サイズ!$D$10,"極小（X）","対象外")))))</f>
        <v/>
      </c>
      <c r="O48" s="74" t="str">
        <f>IFERROR(IF(OR(H48="",I48="",J48="",K48="",L48="",M48=""),"",VLOOKUP(SUBSTITUTE(H48&amp;I48&amp;J48&amp;K48&amp;N48,CHAR(10),""),LIXIL対象製品リスト!R:S,2,FALSE)),"対象の型番はありません")</f>
        <v/>
      </c>
      <c r="P48" s="74" t="str">
        <f t="shared" si="6"/>
        <v/>
      </c>
      <c r="Q48" s="85"/>
      <c r="R48" s="76" t="str">
        <f t="shared" si="1"/>
        <v/>
      </c>
      <c r="S48" s="76" t="str">
        <f t="shared" si="7"/>
        <v>窓リノベ24内窓</v>
      </c>
      <c r="T48" s="77" t="str">
        <f>IF(P48&lt;&gt;"",IFERROR(IF($O$2="共同住宅（4階建以上）",VLOOKUP(S48,補助額!A:H,8,FALSE),VLOOKUP(S48,補助額!A:H,7,FALSE)),"－"),"")</f>
        <v/>
      </c>
      <c r="U48" s="86" t="str">
        <f t="shared" si="8"/>
        <v/>
      </c>
      <c r="V48" s="79" t="str">
        <f>IF(P48="","",IF(OR($M$2="選択してください",$M$2=""),"地域を選択してください",IF(OR($O$2="選択してください",$O$2=""),"建て方を選択してください",IFERROR(VLOOKUP(W48,こどもエコグレード!A:E,5,FALSE),"対象外"))))</f>
        <v/>
      </c>
      <c r="W48" s="79" t="str">
        <f t="shared" si="2"/>
        <v>共同住宅選択してください</v>
      </c>
      <c r="X48" s="79" t="str">
        <f t="shared" si="9"/>
        <v>子育てエコ内窓</v>
      </c>
      <c r="Y48" s="80" t="str">
        <f>IF(P48&lt;&gt;"",IFERROR(IF($O$2="共同住宅（4階建以上）",VLOOKUP(X48,補助額!A:H,8,FALSE),VLOOKUP(X48,補助額!A:H,7,FALSE)),"－"),"")</f>
        <v/>
      </c>
      <c r="Z48" s="87" t="str">
        <f t="shared" si="10"/>
        <v/>
      </c>
      <c r="AA48" s="79" t="str">
        <f t="shared" si="11"/>
        <v/>
      </c>
      <c r="AB48" s="79" t="str">
        <f t="shared" si="12"/>
        <v>子育てエコ内窓</v>
      </c>
      <c r="AC48" s="80" t="str">
        <f>IF(P48&lt;&gt;"",IFERROR(IF($O$2="共同住宅（4階建以上）",VLOOKUP(AB48,補助額!A:H,8,FALSE),VLOOKUP(AB48,補助額!A:H,7,FALSE)),"－"),"")</f>
        <v/>
      </c>
      <c r="AD48" s="88" t="str">
        <f t="shared" si="13"/>
        <v/>
      </c>
      <c r="AE48" s="82" t="str">
        <f>IF(P48="","",IF(OR($M$2="選択してください",$M$2=""),"地域を選択してください",IF(OR($O$2="選択してください",$O$2=""),"建て方を選択してください",IFERROR(VLOOKUP(AF48,こどもエコグレード!A:F,6,FALSE),"対象外"))))</f>
        <v/>
      </c>
      <c r="AF48" s="83" t="str">
        <f t="shared" si="14"/>
        <v>共同住宅選択してください</v>
      </c>
      <c r="AG48" s="89"/>
      <c r="AH48" s="89"/>
      <c r="AI48" s="89"/>
    </row>
    <row r="49" spans="1:35" ht="18" customHeight="1" x14ac:dyDescent="0.4">
      <c r="A49" s="64" t="str">
        <f t="shared" si="3"/>
        <v/>
      </c>
      <c r="B49" s="64" t="str">
        <f t="shared" si="4"/>
        <v/>
      </c>
      <c r="C49" s="64" t="str">
        <f t="shared" si="5"/>
        <v/>
      </c>
      <c r="D49" s="64" t="str">
        <f t="shared" si="0"/>
        <v/>
      </c>
      <c r="E49" s="64">
        <f>IFERROR(VLOOKUP(H49&amp;I49,LIXIL対象製品リスト!T:W,3,FALSE),0)</f>
        <v>0</v>
      </c>
      <c r="F49" s="64">
        <f>IFERROR(VLOOKUP(I49&amp;J49,LIXIL対象製品リスト!T:W,4,FALSE),0)</f>
        <v>0</v>
      </c>
      <c r="H49" s="16"/>
      <c r="I49" s="73"/>
      <c r="J49" s="72"/>
      <c r="K49" s="73"/>
      <c r="L49" s="72"/>
      <c r="M49" s="72"/>
      <c r="N49" s="74" t="str">
        <f>IF(OR(L49="",M49=""),"",IF((L49+E49)*(M49+F49)/10^6&gt;=サイズ!$D$13,"大（L）",IF((L49+E49)*(M49+F49)/10^6&gt;=サイズ!$D$12,"中（M）",IF((L49+E49)*(M49+F49)/10^6&gt;=サイズ!$D$11,"小（S）",IF((L49+E49)*(M49+F49)/10^6&gt;=サイズ!$D$10,"極小（X）","対象外")))))</f>
        <v/>
      </c>
      <c r="O49" s="74" t="str">
        <f>IFERROR(IF(OR(H49="",I49="",J49="",K49="",L49="",M49=""),"",VLOOKUP(SUBSTITUTE(H49&amp;I49&amp;J49&amp;K49&amp;N49,CHAR(10),""),LIXIL対象製品リスト!R:S,2,FALSE)),"対象の型番はありません")</f>
        <v/>
      </c>
      <c r="P49" s="74" t="str">
        <f t="shared" si="6"/>
        <v/>
      </c>
      <c r="Q49" s="85"/>
      <c r="R49" s="76" t="str">
        <f t="shared" si="1"/>
        <v/>
      </c>
      <c r="S49" s="76" t="str">
        <f t="shared" si="7"/>
        <v>窓リノベ24内窓</v>
      </c>
      <c r="T49" s="77" t="str">
        <f>IF(P49&lt;&gt;"",IFERROR(IF($O$2="共同住宅（4階建以上）",VLOOKUP(S49,補助額!A:H,8,FALSE),VLOOKUP(S49,補助額!A:H,7,FALSE)),"－"),"")</f>
        <v/>
      </c>
      <c r="U49" s="86" t="str">
        <f t="shared" si="8"/>
        <v/>
      </c>
      <c r="V49" s="79" t="str">
        <f>IF(P49="","",IF(OR($M$2="選択してください",$M$2=""),"地域を選択してください",IF(OR($O$2="選択してください",$O$2=""),"建て方を選択してください",IFERROR(VLOOKUP(W49,こどもエコグレード!A:E,5,FALSE),"対象外"))))</f>
        <v/>
      </c>
      <c r="W49" s="79" t="str">
        <f t="shared" si="2"/>
        <v>共同住宅選択してください</v>
      </c>
      <c r="X49" s="79" t="str">
        <f t="shared" si="9"/>
        <v>子育てエコ内窓</v>
      </c>
      <c r="Y49" s="80" t="str">
        <f>IF(P49&lt;&gt;"",IFERROR(IF($O$2="共同住宅（4階建以上）",VLOOKUP(X49,補助額!A:H,8,FALSE),VLOOKUP(X49,補助額!A:H,7,FALSE)),"－"),"")</f>
        <v/>
      </c>
      <c r="Z49" s="87" t="str">
        <f t="shared" si="10"/>
        <v/>
      </c>
      <c r="AA49" s="79" t="str">
        <f t="shared" si="11"/>
        <v/>
      </c>
      <c r="AB49" s="79" t="str">
        <f t="shared" si="12"/>
        <v>子育てエコ内窓</v>
      </c>
      <c r="AC49" s="80" t="str">
        <f>IF(P49&lt;&gt;"",IFERROR(IF($O$2="共同住宅（4階建以上）",VLOOKUP(AB49,補助額!A:H,8,FALSE),VLOOKUP(AB49,補助額!A:H,7,FALSE)),"－"),"")</f>
        <v/>
      </c>
      <c r="AD49" s="88" t="str">
        <f t="shared" si="13"/>
        <v/>
      </c>
      <c r="AE49" s="82" t="str">
        <f>IF(P49="","",IF(OR($M$2="選択してください",$M$2=""),"地域を選択してください",IF(OR($O$2="選択してください",$O$2=""),"建て方を選択してください",IFERROR(VLOOKUP(AF49,こどもエコグレード!A:F,6,FALSE),"対象外"))))</f>
        <v/>
      </c>
      <c r="AF49" s="83" t="str">
        <f t="shared" si="14"/>
        <v>共同住宅選択してください</v>
      </c>
      <c r="AG49" s="89"/>
      <c r="AH49" s="89"/>
      <c r="AI49" s="89"/>
    </row>
    <row r="50" spans="1:35" ht="18" customHeight="1" x14ac:dyDescent="0.4">
      <c r="A50" s="64" t="str">
        <f t="shared" si="3"/>
        <v/>
      </c>
      <c r="B50" s="64" t="str">
        <f t="shared" si="4"/>
        <v/>
      </c>
      <c r="C50" s="64" t="str">
        <f t="shared" si="5"/>
        <v/>
      </c>
      <c r="D50" s="64" t="str">
        <f t="shared" si="0"/>
        <v/>
      </c>
      <c r="E50" s="64">
        <f>IFERROR(VLOOKUP(H50&amp;I50,LIXIL対象製品リスト!T:W,3,FALSE),0)</f>
        <v>0</v>
      </c>
      <c r="F50" s="64">
        <f>IFERROR(VLOOKUP(I50&amp;J50,LIXIL対象製品リスト!T:W,4,FALSE),0)</f>
        <v>0</v>
      </c>
      <c r="H50" s="16"/>
      <c r="I50" s="73"/>
      <c r="J50" s="72"/>
      <c r="K50" s="73"/>
      <c r="L50" s="72"/>
      <c r="M50" s="72"/>
      <c r="N50" s="74" t="str">
        <f>IF(OR(L50="",M50=""),"",IF((L50+E50)*(M50+F50)/10^6&gt;=サイズ!$D$13,"大（L）",IF((L50+E50)*(M50+F50)/10^6&gt;=サイズ!$D$12,"中（M）",IF((L50+E50)*(M50+F50)/10^6&gt;=サイズ!$D$11,"小（S）",IF((L50+E50)*(M50+F50)/10^6&gt;=サイズ!$D$10,"極小（X）","対象外")))))</f>
        <v/>
      </c>
      <c r="O50" s="74" t="str">
        <f>IFERROR(IF(OR(H50="",I50="",J50="",K50="",L50="",M50=""),"",VLOOKUP(SUBSTITUTE(H50&amp;I50&amp;J50&amp;K50&amp;N50,CHAR(10),""),LIXIL対象製品リスト!R:S,2,FALSE)),"対象の型番はありません")</f>
        <v/>
      </c>
      <c r="P50" s="74" t="str">
        <f t="shared" si="6"/>
        <v/>
      </c>
      <c r="Q50" s="85"/>
      <c r="R50" s="76" t="str">
        <f t="shared" si="1"/>
        <v/>
      </c>
      <c r="S50" s="76" t="str">
        <f t="shared" si="7"/>
        <v>窓リノベ24内窓</v>
      </c>
      <c r="T50" s="77" t="str">
        <f>IF(P50&lt;&gt;"",IFERROR(IF($O$2="共同住宅（4階建以上）",VLOOKUP(S50,補助額!A:H,8,FALSE),VLOOKUP(S50,補助額!A:H,7,FALSE)),"－"),"")</f>
        <v/>
      </c>
      <c r="U50" s="86" t="str">
        <f t="shared" si="8"/>
        <v/>
      </c>
      <c r="V50" s="79" t="str">
        <f>IF(P50="","",IF(OR($M$2="選択してください",$M$2=""),"地域を選択してください",IF(OR($O$2="選択してください",$O$2=""),"建て方を選択してください",IFERROR(VLOOKUP(W50,こどもエコグレード!A:E,5,FALSE),"対象外"))))</f>
        <v/>
      </c>
      <c r="W50" s="79" t="str">
        <f t="shared" si="2"/>
        <v>共同住宅選択してください</v>
      </c>
      <c r="X50" s="79" t="str">
        <f t="shared" si="9"/>
        <v>子育てエコ内窓</v>
      </c>
      <c r="Y50" s="80" t="str">
        <f>IF(P50&lt;&gt;"",IFERROR(IF($O$2="共同住宅（4階建以上）",VLOOKUP(X50,補助額!A:H,8,FALSE),VLOOKUP(X50,補助額!A:H,7,FALSE)),"－"),"")</f>
        <v/>
      </c>
      <c r="Z50" s="87" t="str">
        <f t="shared" si="10"/>
        <v/>
      </c>
      <c r="AA50" s="79" t="str">
        <f t="shared" si="11"/>
        <v/>
      </c>
      <c r="AB50" s="79" t="str">
        <f t="shared" si="12"/>
        <v>子育てエコ内窓</v>
      </c>
      <c r="AC50" s="80" t="str">
        <f>IF(P50&lt;&gt;"",IFERROR(IF($O$2="共同住宅（4階建以上）",VLOOKUP(AB50,補助額!A:H,8,FALSE),VLOOKUP(AB50,補助額!A:H,7,FALSE)),"－"),"")</f>
        <v/>
      </c>
      <c r="AD50" s="88" t="str">
        <f t="shared" si="13"/>
        <v/>
      </c>
      <c r="AE50" s="82" t="str">
        <f>IF(P50="","",IF(OR($M$2="選択してください",$M$2=""),"地域を選択してください",IF(OR($O$2="選択してください",$O$2=""),"建て方を選択してください",IFERROR(VLOOKUP(AF50,こどもエコグレード!A:F,6,FALSE),"対象外"))))</f>
        <v/>
      </c>
      <c r="AF50" s="83" t="str">
        <f t="shared" si="14"/>
        <v>共同住宅選択してください</v>
      </c>
      <c r="AG50" s="89"/>
      <c r="AH50" s="89"/>
      <c r="AI50" s="89"/>
    </row>
    <row r="51" spans="1:35" ht="18" customHeight="1" x14ac:dyDescent="0.4">
      <c r="A51" s="64" t="str">
        <f t="shared" si="3"/>
        <v/>
      </c>
      <c r="B51" s="64" t="str">
        <f t="shared" si="4"/>
        <v/>
      </c>
      <c r="C51" s="64" t="str">
        <f t="shared" si="5"/>
        <v/>
      </c>
      <c r="D51" s="64" t="str">
        <f t="shared" si="0"/>
        <v/>
      </c>
      <c r="E51" s="64">
        <f>IFERROR(VLOOKUP(H51&amp;I51,LIXIL対象製品リスト!T:W,3,FALSE),0)</f>
        <v>0</v>
      </c>
      <c r="F51" s="64">
        <f>IFERROR(VLOOKUP(I51&amp;J51,LIXIL対象製品リスト!T:W,4,FALSE),0)</f>
        <v>0</v>
      </c>
      <c r="H51" s="16"/>
      <c r="I51" s="73"/>
      <c r="J51" s="72"/>
      <c r="K51" s="73"/>
      <c r="L51" s="72"/>
      <c r="M51" s="72"/>
      <c r="N51" s="74" t="str">
        <f>IF(OR(L51="",M51=""),"",IF((L51+E51)*(M51+F51)/10^6&gt;=サイズ!$D$13,"大（L）",IF((L51+E51)*(M51+F51)/10^6&gt;=サイズ!$D$12,"中（M）",IF((L51+E51)*(M51+F51)/10^6&gt;=サイズ!$D$11,"小（S）",IF((L51+E51)*(M51+F51)/10^6&gt;=サイズ!$D$10,"極小（X）","対象外")))))</f>
        <v/>
      </c>
      <c r="O51" s="74" t="str">
        <f>IFERROR(IF(OR(H51="",I51="",J51="",K51="",L51="",M51=""),"",VLOOKUP(SUBSTITUTE(H51&amp;I51&amp;J51&amp;K51&amp;N51,CHAR(10),""),LIXIL対象製品リスト!R:S,2,FALSE)),"対象の型番はありません")</f>
        <v/>
      </c>
      <c r="P51" s="74" t="str">
        <f t="shared" si="6"/>
        <v/>
      </c>
      <c r="Q51" s="85"/>
      <c r="R51" s="76" t="str">
        <f t="shared" si="1"/>
        <v/>
      </c>
      <c r="S51" s="76" t="str">
        <f t="shared" si="7"/>
        <v>窓リノベ24内窓</v>
      </c>
      <c r="T51" s="77" t="str">
        <f>IF(P51&lt;&gt;"",IFERROR(IF($O$2="共同住宅（4階建以上）",VLOOKUP(S51,補助額!A:H,8,FALSE),VLOOKUP(S51,補助額!A:H,7,FALSE)),"－"),"")</f>
        <v/>
      </c>
      <c r="U51" s="86" t="str">
        <f t="shared" si="8"/>
        <v/>
      </c>
      <c r="V51" s="79" t="str">
        <f>IF(P51="","",IF(OR($M$2="選択してください",$M$2=""),"地域を選択してください",IF(OR($O$2="選択してください",$O$2=""),"建て方を選択してください",IFERROR(VLOOKUP(W51,こどもエコグレード!A:E,5,FALSE),"対象外"))))</f>
        <v/>
      </c>
      <c r="W51" s="79" t="str">
        <f t="shared" si="2"/>
        <v>共同住宅選択してください</v>
      </c>
      <c r="X51" s="79" t="str">
        <f t="shared" si="9"/>
        <v>子育てエコ内窓</v>
      </c>
      <c r="Y51" s="80" t="str">
        <f>IF(P51&lt;&gt;"",IFERROR(IF($O$2="共同住宅（4階建以上）",VLOOKUP(X51,補助額!A:H,8,FALSE),VLOOKUP(X51,補助額!A:H,7,FALSE)),"－"),"")</f>
        <v/>
      </c>
      <c r="Z51" s="87" t="str">
        <f t="shared" si="10"/>
        <v/>
      </c>
      <c r="AA51" s="79" t="str">
        <f t="shared" si="11"/>
        <v/>
      </c>
      <c r="AB51" s="79" t="str">
        <f t="shared" si="12"/>
        <v>子育てエコ内窓</v>
      </c>
      <c r="AC51" s="80" t="str">
        <f>IF(P51&lt;&gt;"",IFERROR(IF($O$2="共同住宅（4階建以上）",VLOOKUP(AB51,補助額!A:H,8,FALSE),VLOOKUP(AB51,補助額!A:H,7,FALSE)),"－"),"")</f>
        <v/>
      </c>
      <c r="AD51" s="88" t="str">
        <f t="shared" si="13"/>
        <v/>
      </c>
      <c r="AE51" s="82" t="str">
        <f>IF(P51="","",IF(OR($M$2="選択してください",$M$2=""),"地域を選択してください",IF(OR($O$2="選択してください",$O$2=""),"建て方を選択してください",IFERROR(VLOOKUP(AF51,こどもエコグレード!A:F,6,FALSE),"対象外"))))</f>
        <v/>
      </c>
      <c r="AF51" s="83" t="str">
        <f t="shared" si="14"/>
        <v>共同住宅選択してください</v>
      </c>
      <c r="AG51" s="89"/>
      <c r="AH51" s="89"/>
      <c r="AI51" s="89"/>
    </row>
    <row r="52" spans="1:35" ht="18" customHeight="1" x14ac:dyDescent="0.4">
      <c r="A52" s="64" t="str">
        <f t="shared" si="3"/>
        <v/>
      </c>
      <c r="B52" s="64" t="str">
        <f t="shared" si="4"/>
        <v/>
      </c>
      <c r="C52" s="64" t="str">
        <f t="shared" si="5"/>
        <v/>
      </c>
      <c r="D52" s="64" t="str">
        <f t="shared" si="0"/>
        <v/>
      </c>
      <c r="E52" s="64">
        <f>IFERROR(VLOOKUP(H52&amp;I52,LIXIL対象製品リスト!T:W,3,FALSE),0)</f>
        <v>0</v>
      </c>
      <c r="F52" s="64">
        <f>IFERROR(VLOOKUP(I52&amp;J52,LIXIL対象製品リスト!T:W,4,FALSE),0)</f>
        <v>0</v>
      </c>
      <c r="H52" s="16"/>
      <c r="I52" s="73"/>
      <c r="J52" s="72"/>
      <c r="K52" s="73"/>
      <c r="L52" s="72"/>
      <c r="M52" s="72"/>
      <c r="N52" s="74" t="str">
        <f>IF(OR(L52="",M52=""),"",IF((L52+E52)*(M52+F52)/10^6&gt;=サイズ!$D$13,"大（L）",IF((L52+E52)*(M52+F52)/10^6&gt;=サイズ!$D$12,"中（M）",IF((L52+E52)*(M52+F52)/10^6&gt;=サイズ!$D$11,"小（S）",IF((L52+E52)*(M52+F52)/10^6&gt;=サイズ!$D$10,"極小（X）","対象外")))))</f>
        <v/>
      </c>
      <c r="O52" s="74" t="str">
        <f>IFERROR(IF(OR(H52="",I52="",J52="",K52="",L52="",M52=""),"",VLOOKUP(SUBSTITUTE(H52&amp;I52&amp;J52&amp;K52&amp;N52,CHAR(10),""),LIXIL対象製品リスト!R:S,2,FALSE)),"対象の型番はありません")</f>
        <v/>
      </c>
      <c r="P52" s="74" t="str">
        <f t="shared" si="6"/>
        <v/>
      </c>
      <c r="Q52" s="85"/>
      <c r="R52" s="76" t="str">
        <f t="shared" si="1"/>
        <v/>
      </c>
      <c r="S52" s="76" t="str">
        <f t="shared" si="7"/>
        <v>窓リノベ24内窓</v>
      </c>
      <c r="T52" s="77" t="str">
        <f>IF(P52&lt;&gt;"",IFERROR(IF($O$2="共同住宅（4階建以上）",VLOOKUP(S52,補助額!A:H,8,FALSE),VLOOKUP(S52,補助額!A:H,7,FALSE)),"－"),"")</f>
        <v/>
      </c>
      <c r="U52" s="86" t="str">
        <f t="shared" si="8"/>
        <v/>
      </c>
      <c r="V52" s="79" t="str">
        <f>IF(P52="","",IF(OR($M$2="選択してください",$M$2=""),"地域を選択してください",IF(OR($O$2="選択してください",$O$2=""),"建て方を選択してください",IFERROR(VLOOKUP(W52,こどもエコグレード!A:E,5,FALSE),"対象外"))))</f>
        <v/>
      </c>
      <c r="W52" s="79" t="str">
        <f t="shared" si="2"/>
        <v>共同住宅選択してください</v>
      </c>
      <c r="X52" s="79" t="str">
        <f t="shared" si="9"/>
        <v>子育てエコ内窓</v>
      </c>
      <c r="Y52" s="80" t="str">
        <f>IF(P52&lt;&gt;"",IFERROR(IF($O$2="共同住宅（4階建以上）",VLOOKUP(X52,補助額!A:H,8,FALSE),VLOOKUP(X52,補助額!A:H,7,FALSE)),"－"),"")</f>
        <v/>
      </c>
      <c r="Z52" s="87" t="str">
        <f t="shared" si="10"/>
        <v/>
      </c>
      <c r="AA52" s="79" t="str">
        <f t="shared" si="11"/>
        <v/>
      </c>
      <c r="AB52" s="79" t="str">
        <f t="shared" si="12"/>
        <v>子育てエコ内窓</v>
      </c>
      <c r="AC52" s="80" t="str">
        <f>IF(P52&lt;&gt;"",IFERROR(IF($O$2="共同住宅（4階建以上）",VLOOKUP(AB52,補助額!A:H,8,FALSE),VLOOKUP(AB52,補助額!A:H,7,FALSE)),"－"),"")</f>
        <v/>
      </c>
      <c r="AD52" s="88" t="str">
        <f t="shared" si="13"/>
        <v/>
      </c>
      <c r="AE52" s="82" t="str">
        <f>IF(P52="","",IF(OR($M$2="選択してください",$M$2=""),"地域を選択してください",IF(OR($O$2="選択してください",$O$2=""),"建て方を選択してください",IFERROR(VLOOKUP(AF52,こどもエコグレード!A:F,6,FALSE),"対象外"))))</f>
        <v/>
      </c>
      <c r="AF52" s="83" t="str">
        <f t="shared" si="14"/>
        <v>共同住宅選択してください</v>
      </c>
      <c r="AG52" s="89"/>
      <c r="AH52" s="89"/>
      <c r="AI52" s="89"/>
    </row>
    <row r="53" spans="1:35" ht="18" customHeight="1" x14ac:dyDescent="0.4">
      <c r="A53" s="64" t="str">
        <f t="shared" si="3"/>
        <v/>
      </c>
      <c r="B53" s="64" t="str">
        <f t="shared" si="4"/>
        <v/>
      </c>
      <c r="C53" s="64" t="str">
        <f t="shared" si="5"/>
        <v/>
      </c>
      <c r="D53" s="64" t="str">
        <f t="shared" si="0"/>
        <v/>
      </c>
      <c r="E53" s="64">
        <f>IFERROR(VLOOKUP(H53&amp;I53,LIXIL対象製品リスト!T:W,3,FALSE),0)</f>
        <v>0</v>
      </c>
      <c r="F53" s="64">
        <f>IFERROR(VLOOKUP(I53&amp;J53,LIXIL対象製品リスト!T:W,4,FALSE),0)</f>
        <v>0</v>
      </c>
      <c r="H53" s="16"/>
      <c r="I53" s="73"/>
      <c r="J53" s="72"/>
      <c r="K53" s="73"/>
      <c r="L53" s="72"/>
      <c r="M53" s="72"/>
      <c r="N53" s="74" t="str">
        <f>IF(OR(L53="",M53=""),"",IF((L53+E53)*(M53+F53)/10^6&gt;=サイズ!$D$13,"大（L）",IF((L53+E53)*(M53+F53)/10^6&gt;=サイズ!$D$12,"中（M）",IF((L53+E53)*(M53+F53)/10^6&gt;=サイズ!$D$11,"小（S）",IF((L53+E53)*(M53+F53)/10^6&gt;=サイズ!$D$10,"極小（X）","対象外")))))</f>
        <v/>
      </c>
      <c r="O53" s="74" t="str">
        <f>IFERROR(IF(OR(H53="",I53="",J53="",K53="",L53="",M53=""),"",VLOOKUP(SUBSTITUTE(H53&amp;I53&amp;J53&amp;K53&amp;N53,CHAR(10),""),LIXIL対象製品リスト!R:S,2,FALSE)),"対象の型番はありません")</f>
        <v/>
      </c>
      <c r="P53" s="74" t="str">
        <f t="shared" si="6"/>
        <v/>
      </c>
      <c r="Q53" s="85"/>
      <c r="R53" s="76" t="str">
        <f t="shared" si="1"/>
        <v/>
      </c>
      <c r="S53" s="76" t="str">
        <f t="shared" si="7"/>
        <v>窓リノベ24内窓</v>
      </c>
      <c r="T53" s="77" t="str">
        <f>IF(P53&lt;&gt;"",IFERROR(IF($O$2="共同住宅（4階建以上）",VLOOKUP(S53,補助額!A:H,8,FALSE),VLOOKUP(S53,補助額!A:H,7,FALSE)),"－"),"")</f>
        <v/>
      </c>
      <c r="U53" s="86" t="str">
        <f t="shared" si="8"/>
        <v/>
      </c>
      <c r="V53" s="79" t="str">
        <f>IF(P53="","",IF(OR($M$2="選択してください",$M$2=""),"地域を選択してください",IF(OR($O$2="選択してください",$O$2=""),"建て方を選択してください",IFERROR(VLOOKUP(W53,こどもエコグレード!A:E,5,FALSE),"対象外"))))</f>
        <v/>
      </c>
      <c r="W53" s="79" t="str">
        <f t="shared" si="2"/>
        <v>共同住宅選択してください</v>
      </c>
      <c r="X53" s="79" t="str">
        <f t="shared" si="9"/>
        <v>子育てエコ内窓</v>
      </c>
      <c r="Y53" s="80" t="str">
        <f>IF(P53&lt;&gt;"",IFERROR(IF($O$2="共同住宅（4階建以上）",VLOOKUP(X53,補助額!A:H,8,FALSE),VLOOKUP(X53,補助額!A:H,7,FALSE)),"－"),"")</f>
        <v/>
      </c>
      <c r="Z53" s="87" t="str">
        <f t="shared" si="10"/>
        <v/>
      </c>
      <c r="AA53" s="79" t="str">
        <f t="shared" si="11"/>
        <v/>
      </c>
      <c r="AB53" s="79" t="str">
        <f t="shared" si="12"/>
        <v>子育てエコ内窓</v>
      </c>
      <c r="AC53" s="80" t="str">
        <f>IF(P53&lt;&gt;"",IFERROR(IF($O$2="共同住宅（4階建以上）",VLOOKUP(AB53,補助額!A:H,8,FALSE),VLOOKUP(AB53,補助額!A:H,7,FALSE)),"－"),"")</f>
        <v/>
      </c>
      <c r="AD53" s="88" t="str">
        <f t="shared" si="13"/>
        <v/>
      </c>
      <c r="AE53" s="82" t="str">
        <f>IF(P53="","",IF(OR($M$2="選択してください",$M$2=""),"地域を選択してください",IF(OR($O$2="選択してください",$O$2=""),"建て方を選択してください",IFERROR(VLOOKUP(AF53,こどもエコグレード!A:F,6,FALSE),"対象外"))))</f>
        <v/>
      </c>
      <c r="AF53" s="83" t="str">
        <f t="shared" si="14"/>
        <v>共同住宅選択してください</v>
      </c>
      <c r="AG53" s="89"/>
      <c r="AH53" s="89"/>
      <c r="AI53" s="89"/>
    </row>
    <row r="54" spans="1:35" ht="18" customHeight="1" x14ac:dyDescent="0.4">
      <c r="A54" s="64" t="str">
        <f t="shared" si="3"/>
        <v/>
      </c>
      <c r="B54" s="64" t="str">
        <f t="shared" si="4"/>
        <v/>
      </c>
      <c r="C54" s="64" t="str">
        <f t="shared" si="5"/>
        <v/>
      </c>
      <c r="D54" s="64" t="str">
        <f t="shared" si="0"/>
        <v/>
      </c>
      <c r="E54" s="64">
        <f>IFERROR(VLOOKUP(H54&amp;I54,LIXIL対象製品リスト!T:W,3,FALSE),0)</f>
        <v>0</v>
      </c>
      <c r="F54" s="64">
        <f>IFERROR(VLOOKUP(I54&amp;J54,LIXIL対象製品リスト!T:W,4,FALSE),0)</f>
        <v>0</v>
      </c>
      <c r="H54" s="16"/>
      <c r="I54" s="73"/>
      <c r="J54" s="72"/>
      <c r="K54" s="73"/>
      <c r="L54" s="72"/>
      <c r="M54" s="72"/>
      <c r="N54" s="74" t="str">
        <f>IF(OR(L54="",M54=""),"",IF((L54+E54)*(M54+F54)/10^6&gt;=サイズ!$D$13,"大（L）",IF((L54+E54)*(M54+F54)/10^6&gt;=サイズ!$D$12,"中（M）",IF((L54+E54)*(M54+F54)/10^6&gt;=サイズ!$D$11,"小（S）",IF((L54+E54)*(M54+F54)/10^6&gt;=サイズ!$D$10,"極小（X）","対象外")))))</f>
        <v/>
      </c>
      <c r="O54" s="74" t="str">
        <f>IFERROR(IF(OR(H54="",I54="",J54="",K54="",L54="",M54=""),"",VLOOKUP(SUBSTITUTE(H54&amp;I54&amp;J54&amp;K54&amp;N54,CHAR(10),""),LIXIL対象製品リスト!R:S,2,FALSE)),"対象の型番はありません")</f>
        <v/>
      </c>
      <c r="P54" s="74" t="str">
        <f t="shared" si="6"/>
        <v/>
      </c>
      <c r="Q54" s="85"/>
      <c r="R54" s="76" t="str">
        <f t="shared" si="1"/>
        <v/>
      </c>
      <c r="S54" s="76" t="str">
        <f t="shared" si="7"/>
        <v>窓リノベ24内窓</v>
      </c>
      <c r="T54" s="77" t="str">
        <f>IF(P54&lt;&gt;"",IFERROR(IF($O$2="共同住宅（4階建以上）",VLOOKUP(S54,補助額!A:H,8,FALSE),VLOOKUP(S54,補助額!A:H,7,FALSE)),"－"),"")</f>
        <v/>
      </c>
      <c r="U54" s="86" t="str">
        <f t="shared" si="8"/>
        <v/>
      </c>
      <c r="V54" s="79" t="str">
        <f>IF(P54="","",IF(OR($M$2="選択してください",$M$2=""),"地域を選択してください",IF(OR($O$2="選択してください",$O$2=""),"建て方を選択してください",IFERROR(VLOOKUP(W54,こどもエコグレード!A:E,5,FALSE),"対象外"))))</f>
        <v/>
      </c>
      <c r="W54" s="79" t="str">
        <f t="shared" si="2"/>
        <v>共同住宅選択してください</v>
      </c>
      <c r="X54" s="79" t="str">
        <f t="shared" si="9"/>
        <v>子育てエコ内窓</v>
      </c>
      <c r="Y54" s="80" t="str">
        <f>IF(P54&lt;&gt;"",IFERROR(IF($O$2="共同住宅（4階建以上）",VLOOKUP(X54,補助額!A:H,8,FALSE),VLOOKUP(X54,補助額!A:H,7,FALSE)),"－"),"")</f>
        <v/>
      </c>
      <c r="Z54" s="87" t="str">
        <f t="shared" si="10"/>
        <v/>
      </c>
      <c r="AA54" s="79" t="str">
        <f t="shared" si="11"/>
        <v/>
      </c>
      <c r="AB54" s="79" t="str">
        <f t="shared" si="12"/>
        <v>子育てエコ内窓</v>
      </c>
      <c r="AC54" s="80" t="str">
        <f>IF(P54&lt;&gt;"",IFERROR(IF($O$2="共同住宅（4階建以上）",VLOOKUP(AB54,補助額!A:H,8,FALSE),VLOOKUP(AB54,補助額!A:H,7,FALSE)),"－"),"")</f>
        <v/>
      </c>
      <c r="AD54" s="88" t="str">
        <f t="shared" si="13"/>
        <v/>
      </c>
      <c r="AE54" s="82" t="str">
        <f>IF(P54="","",IF(OR($M$2="選択してください",$M$2=""),"地域を選択してください",IF(OR($O$2="選択してください",$O$2=""),"建て方を選択してください",IFERROR(VLOOKUP(AF54,こどもエコグレード!A:F,6,FALSE),"対象外"))))</f>
        <v/>
      </c>
      <c r="AF54" s="83" t="str">
        <f t="shared" si="14"/>
        <v>共同住宅選択してください</v>
      </c>
      <c r="AG54" s="89"/>
      <c r="AH54" s="89"/>
      <c r="AI54" s="89"/>
    </row>
    <row r="55" spans="1:35" ht="18" customHeight="1" x14ac:dyDescent="0.4">
      <c r="A55" s="64" t="str">
        <f t="shared" si="3"/>
        <v/>
      </c>
      <c r="B55" s="64" t="str">
        <f t="shared" si="4"/>
        <v/>
      </c>
      <c r="C55" s="64" t="str">
        <f t="shared" si="5"/>
        <v/>
      </c>
      <c r="D55" s="64" t="str">
        <f t="shared" si="0"/>
        <v/>
      </c>
      <c r="E55" s="64">
        <f>IFERROR(VLOOKUP(H55&amp;I55,LIXIL対象製品リスト!T:W,3,FALSE),0)</f>
        <v>0</v>
      </c>
      <c r="F55" s="64">
        <f>IFERROR(VLOOKUP(I55&amp;J55,LIXIL対象製品リスト!T:W,4,FALSE),0)</f>
        <v>0</v>
      </c>
      <c r="H55" s="16"/>
      <c r="I55" s="73"/>
      <c r="J55" s="72"/>
      <c r="K55" s="73"/>
      <c r="L55" s="72"/>
      <c r="M55" s="72"/>
      <c r="N55" s="74" t="str">
        <f>IF(OR(L55="",M55=""),"",IF((L55+E55)*(M55+F55)/10^6&gt;=サイズ!$D$13,"大（L）",IF((L55+E55)*(M55+F55)/10^6&gt;=サイズ!$D$12,"中（M）",IF((L55+E55)*(M55+F55)/10^6&gt;=サイズ!$D$11,"小（S）",IF((L55+E55)*(M55+F55)/10^6&gt;=サイズ!$D$10,"極小（X）","対象外")))))</f>
        <v/>
      </c>
      <c r="O55" s="74" t="str">
        <f>IFERROR(IF(OR(H55="",I55="",J55="",K55="",L55="",M55=""),"",VLOOKUP(SUBSTITUTE(H55&amp;I55&amp;J55&amp;K55&amp;N55,CHAR(10),""),LIXIL対象製品リスト!R:S,2,FALSE)),"対象の型番はありません")</f>
        <v/>
      </c>
      <c r="P55" s="74" t="str">
        <f t="shared" si="6"/>
        <v/>
      </c>
      <c r="Q55" s="85"/>
      <c r="R55" s="76" t="str">
        <f t="shared" si="1"/>
        <v/>
      </c>
      <c r="S55" s="76" t="str">
        <f t="shared" si="7"/>
        <v>窓リノベ24内窓</v>
      </c>
      <c r="T55" s="77" t="str">
        <f>IF(P55&lt;&gt;"",IFERROR(IF($O$2="共同住宅（4階建以上）",VLOOKUP(S55,補助額!A:H,8,FALSE),VLOOKUP(S55,補助額!A:H,7,FALSE)),"－"),"")</f>
        <v/>
      </c>
      <c r="U55" s="86" t="str">
        <f t="shared" si="8"/>
        <v/>
      </c>
      <c r="V55" s="79" t="str">
        <f>IF(P55="","",IF(OR($M$2="選択してください",$M$2=""),"地域を選択してください",IF(OR($O$2="選択してください",$O$2=""),"建て方を選択してください",IFERROR(VLOOKUP(W55,こどもエコグレード!A:E,5,FALSE),"対象外"))))</f>
        <v/>
      </c>
      <c r="W55" s="79" t="str">
        <f t="shared" si="2"/>
        <v>共同住宅選択してください</v>
      </c>
      <c r="X55" s="79" t="str">
        <f t="shared" si="9"/>
        <v>子育てエコ内窓</v>
      </c>
      <c r="Y55" s="80" t="str">
        <f>IF(P55&lt;&gt;"",IFERROR(IF($O$2="共同住宅（4階建以上）",VLOOKUP(X55,補助額!A:H,8,FALSE),VLOOKUP(X55,補助額!A:H,7,FALSE)),"－"),"")</f>
        <v/>
      </c>
      <c r="Z55" s="87" t="str">
        <f t="shared" si="10"/>
        <v/>
      </c>
      <c r="AA55" s="79" t="str">
        <f t="shared" si="11"/>
        <v/>
      </c>
      <c r="AB55" s="79" t="str">
        <f t="shared" si="12"/>
        <v>子育てエコ内窓</v>
      </c>
      <c r="AC55" s="80" t="str">
        <f>IF(P55&lt;&gt;"",IFERROR(IF($O$2="共同住宅（4階建以上）",VLOOKUP(AB55,補助額!A:H,8,FALSE),VLOOKUP(AB55,補助額!A:H,7,FALSE)),"－"),"")</f>
        <v/>
      </c>
      <c r="AD55" s="88" t="str">
        <f t="shared" si="13"/>
        <v/>
      </c>
      <c r="AE55" s="82" t="str">
        <f>IF(P55="","",IF(OR($M$2="選択してください",$M$2=""),"地域を選択してください",IF(OR($O$2="選択してください",$O$2=""),"建て方を選択してください",IFERROR(VLOOKUP(AF55,こどもエコグレード!A:F,6,FALSE),"対象外"))))</f>
        <v/>
      </c>
      <c r="AF55" s="83" t="str">
        <f t="shared" si="14"/>
        <v>共同住宅選択してください</v>
      </c>
      <c r="AG55" s="89"/>
      <c r="AH55" s="89"/>
      <c r="AI55" s="89"/>
    </row>
    <row r="56" spans="1:35" ht="18" customHeight="1" x14ac:dyDescent="0.4">
      <c r="A56" s="64" t="str">
        <f t="shared" si="3"/>
        <v/>
      </c>
      <c r="B56" s="64" t="str">
        <f t="shared" si="4"/>
        <v/>
      </c>
      <c r="C56" s="64" t="str">
        <f t="shared" si="5"/>
        <v/>
      </c>
      <c r="D56" s="64" t="str">
        <f t="shared" si="0"/>
        <v/>
      </c>
      <c r="E56" s="64">
        <f>IFERROR(VLOOKUP(H56&amp;I56,LIXIL対象製品リスト!T:W,3,FALSE),0)</f>
        <v>0</v>
      </c>
      <c r="F56" s="64">
        <f>IFERROR(VLOOKUP(I56&amp;J56,LIXIL対象製品リスト!T:W,4,FALSE),0)</f>
        <v>0</v>
      </c>
      <c r="H56" s="16"/>
      <c r="I56" s="73"/>
      <c r="J56" s="72"/>
      <c r="K56" s="73"/>
      <c r="L56" s="72"/>
      <c r="M56" s="72"/>
      <c r="N56" s="74" t="str">
        <f>IF(OR(L56="",M56=""),"",IF((L56+E56)*(M56+F56)/10^6&gt;=サイズ!$D$13,"大（L）",IF((L56+E56)*(M56+F56)/10^6&gt;=サイズ!$D$12,"中（M）",IF((L56+E56)*(M56+F56)/10^6&gt;=サイズ!$D$11,"小（S）",IF((L56+E56)*(M56+F56)/10^6&gt;=サイズ!$D$10,"極小（X）","対象外")))))</f>
        <v/>
      </c>
      <c r="O56" s="74" t="str">
        <f>IFERROR(IF(OR(H56="",I56="",J56="",K56="",L56="",M56=""),"",VLOOKUP(SUBSTITUTE(H56&amp;I56&amp;J56&amp;K56&amp;N56,CHAR(10),""),LIXIL対象製品リスト!R:S,2,FALSE)),"対象の型番はありません")</f>
        <v/>
      </c>
      <c r="P56" s="74" t="str">
        <f t="shared" si="6"/>
        <v/>
      </c>
      <c r="Q56" s="85"/>
      <c r="R56" s="76" t="str">
        <f t="shared" si="1"/>
        <v/>
      </c>
      <c r="S56" s="76" t="str">
        <f t="shared" si="7"/>
        <v>窓リノベ24内窓</v>
      </c>
      <c r="T56" s="77" t="str">
        <f>IF(P56&lt;&gt;"",IFERROR(IF($O$2="共同住宅（4階建以上）",VLOOKUP(S56,補助額!A:H,8,FALSE),VLOOKUP(S56,補助額!A:H,7,FALSE)),"－"),"")</f>
        <v/>
      </c>
      <c r="U56" s="86" t="str">
        <f t="shared" si="8"/>
        <v/>
      </c>
      <c r="V56" s="79" t="str">
        <f>IF(P56="","",IF(OR($M$2="選択してください",$M$2=""),"地域を選択してください",IF(OR($O$2="選択してください",$O$2=""),"建て方を選択してください",IFERROR(VLOOKUP(W56,こどもエコグレード!A:E,5,FALSE),"対象外"))))</f>
        <v/>
      </c>
      <c r="W56" s="79" t="str">
        <f t="shared" si="2"/>
        <v>共同住宅選択してください</v>
      </c>
      <c r="X56" s="79" t="str">
        <f t="shared" si="9"/>
        <v>子育てエコ内窓</v>
      </c>
      <c r="Y56" s="80" t="str">
        <f>IF(P56&lt;&gt;"",IFERROR(IF($O$2="共同住宅（4階建以上）",VLOOKUP(X56,補助額!A:H,8,FALSE),VLOOKUP(X56,補助額!A:H,7,FALSE)),"－"),"")</f>
        <v/>
      </c>
      <c r="Z56" s="87" t="str">
        <f t="shared" si="10"/>
        <v/>
      </c>
      <c r="AA56" s="79" t="str">
        <f t="shared" si="11"/>
        <v/>
      </c>
      <c r="AB56" s="79" t="str">
        <f t="shared" si="12"/>
        <v>子育てエコ内窓</v>
      </c>
      <c r="AC56" s="80" t="str">
        <f>IF(P56&lt;&gt;"",IFERROR(IF($O$2="共同住宅（4階建以上）",VLOOKUP(AB56,補助額!A:H,8,FALSE),VLOOKUP(AB56,補助額!A:H,7,FALSE)),"－"),"")</f>
        <v/>
      </c>
      <c r="AD56" s="88" t="str">
        <f t="shared" si="13"/>
        <v/>
      </c>
      <c r="AE56" s="82" t="str">
        <f>IF(P56="","",IF(OR($M$2="選択してください",$M$2=""),"地域を選択してください",IF(OR($O$2="選択してください",$O$2=""),"建て方を選択してください",IFERROR(VLOOKUP(AF56,こどもエコグレード!A:F,6,FALSE),"対象外"))))</f>
        <v/>
      </c>
      <c r="AF56" s="83" t="str">
        <f t="shared" si="14"/>
        <v>共同住宅選択してください</v>
      </c>
      <c r="AG56" s="89"/>
      <c r="AH56" s="89"/>
      <c r="AI56" s="89"/>
    </row>
    <row r="57" spans="1:35" ht="18" customHeight="1" x14ac:dyDescent="0.4">
      <c r="A57" s="64" t="str">
        <f t="shared" si="3"/>
        <v/>
      </c>
      <c r="B57" s="64" t="str">
        <f t="shared" si="4"/>
        <v/>
      </c>
      <c r="C57" s="64" t="str">
        <f t="shared" si="5"/>
        <v/>
      </c>
      <c r="D57" s="64" t="str">
        <f t="shared" si="0"/>
        <v/>
      </c>
      <c r="E57" s="64">
        <f>IFERROR(VLOOKUP(H57&amp;I57,LIXIL対象製品リスト!T:W,3,FALSE),0)</f>
        <v>0</v>
      </c>
      <c r="F57" s="64">
        <f>IFERROR(VLOOKUP(I57&amp;J57,LIXIL対象製品リスト!T:W,4,FALSE),0)</f>
        <v>0</v>
      </c>
      <c r="H57" s="16"/>
      <c r="I57" s="73"/>
      <c r="J57" s="72"/>
      <c r="K57" s="73"/>
      <c r="L57" s="72"/>
      <c r="M57" s="72"/>
      <c r="N57" s="74" t="str">
        <f>IF(OR(L57="",M57=""),"",IF((L57+E57)*(M57+F57)/10^6&gt;=サイズ!$D$13,"大（L）",IF((L57+E57)*(M57+F57)/10^6&gt;=サイズ!$D$12,"中（M）",IF((L57+E57)*(M57+F57)/10^6&gt;=サイズ!$D$11,"小（S）",IF((L57+E57)*(M57+F57)/10^6&gt;=サイズ!$D$10,"極小（X）","対象外")))))</f>
        <v/>
      </c>
      <c r="O57" s="74" t="str">
        <f>IFERROR(IF(OR(H57="",I57="",J57="",K57="",L57="",M57=""),"",VLOOKUP(SUBSTITUTE(H57&amp;I57&amp;J57&amp;K57&amp;N57,CHAR(10),""),LIXIL対象製品リスト!R:S,2,FALSE)),"対象の型番はありません")</f>
        <v/>
      </c>
      <c r="P57" s="74" t="str">
        <f t="shared" si="6"/>
        <v/>
      </c>
      <c r="Q57" s="85"/>
      <c r="R57" s="76" t="str">
        <f t="shared" si="1"/>
        <v/>
      </c>
      <c r="S57" s="76" t="str">
        <f t="shared" si="7"/>
        <v>窓リノベ24内窓</v>
      </c>
      <c r="T57" s="77" t="str">
        <f>IF(P57&lt;&gt;"",IFERROR(IF($O$2="共同住宅（4階建以上）",VLOOKUP(S57,補助額!A:H,8,FALSE),VLOOKUP(S57,補助額!A:H,7,FALSE)),"－"),"")</f>
        <v/>
      </c>
      <c r="U57" s="86" t="str">
        <f t="shared" si="8"/>
        <v/>
      </c>
      <c r="V57" s="79" t="str">
        <f>IF(P57="","",IF(OR($M$2="選択してください",$M$2=""),"地域を選択してください",IF(OR($O$2="選択してください",$O$2=""),"建て方を選択してください",IFERROR(VLOOKUP(W57,こどもエコグレード!A:E,5,FALSE),"対象外"))))</f>
        <v/>
      </c>
      <c r="W57" s="79" t="str">
        <f t="shared" si="2"/>
        <v>共同住宅選択してください</v>
      </c>
      <c r="X57" s="79" t="str">
        <f t="shared" si="9"/>
        <v>子育てエコ内窓</v>
      </c>
      <c r="Y57" s="80" t="str">
        <f>IF(P57&lt;&gt;"",IFERROR(IF($O$2="共同住宅（4階建以上）",VLOOKUP(X57,補助額!A:H,8,FALSE),VLOOKUP(X57,補助額!A:H,7,FALSE)),"－"),"")</f>
        <v/>
      </c>
      <c r="Z57" s="87" t="str">
        <f t="shared" si="10"/>
        <v/>
      </c>
      <c r="AA57" s="79" t="str">
        <f t="shared" si="11"/>
        <v/>
      </c>
      <c r="AB57" s="79" t="str">
        <f t="shared" si="12"/>
        <v>子育てエコ内窓</v>
      </c>
      <c r="AC57" s="80" t="str">
        <f>IF(P57&lt;&gt;"",IFERROR(IF($O$2="共同住宅（4階建以上）",VLOOKUP(AB57,補助額!A:H,8,FALSE),VLOOKUP(AB57,補助額!A:H,7,FALSE)),"－"),"")</f>
        <v/>
      </c>
      <c r="AD57" s="88" t="str">
        <f t="shared" si="13"/>
        <v/>
      </c>
      <c r="AE57" s="82" t="str">
        <f>IF(P57="","",IF(OR($M$2="選択してください",$M$2=""),"地域を選択してください",IF(OR($O$2="選択してください",$O$2=""),"建て方を選択してください",IFERROR(VLOOKUP(AF57,こどもエコグレード!A:F,6,FALSE),"対象外"))))</f>
        <v/>
      </c>
      <c r="AF57" s="83" t="str">
        <f t="shared" si="14"/>
        <v>共同住宅選択してください</v>
      </c>
      <c r="AG57" s="89"/>
      <c r="AH57" s="89"/>
      <c r="AI57" s="89"/>
    </row>
    <row r="58" spans="1:35" ht="18" customHeight="1" x14ac:dyDescent="0.4">
      <c r="A58" s="64" t="str">
        <f t="shared" si="3"/>
        <v/>
      </c>
      <c r="B58" s="64" t="str">
        <f t="shared" si="4"/>
        <v/>
      </c>
      <c r="C58" s="64" t="str">
        <f t="shared" si="5"/>
        <v/>
      </c>
      <c r="D58" s="64" t="str">
        <f t="shared" si="0"/>
        <v/>
      </c>
      <c r="E58" s="64">
        <f>IFERROR(VLOOKUP(H58&amp;I58,LIXIL対象製品リスト!T:W,3,FALSE),0)</f>
        <v>0</v>
      </c>
      <c r="F58" s="64">
        <f>IFERROR(VLOOKUP(I58&amp;J58,LIXIL対象製品リスト!T:W,4,FALSE),0)</f>
        <v>0</v>
      </c>
      <c r="H58" s="16"/>
      <c r="I58" s="73"/>
      <c r="J58" s="72"/>
      <c r="K58" s="73"/>
      <c r="L58" s="72"/>
      <c r="M58" s="72"/>
      <c r="N58" s="74" t="str">
        <f>IF(OR(L58="",M58=""),"",IF((L58+E58)*(M58+F58)/10^6&gt;=サイズ!$D$13,"大（L）",IF((L58+E58)*(M58+F58)/10^6&gt;=サイズ!$D$12,"中（M）",IF((L58+E58)*(M58+F58)/10^6&gt;=サイズ!$D$11,"小（S）",IF((L58+E58)*(M58+F58)/10^6&gt;=サイズ!$D$10,"極小（X）","対象外")))))</f>
        <v/>
      </c>
      <c r="O58" s="74" t="str">
        <f>IFERROR(IF(OR(H58="",I58="",J58="",K58="",L58="",M58=""),"",VLOOKUP(SUBSTITUTE(H58&amp;I58&amp;J58&amp;K58&amp;N58,CHAR(10),""),LIXIL対象製品リスト!R:S,2,FALSE)),"対象の型番はありません")</f>
        <v/>
      </c>
      <c r="P58" s="74" t="str">
        <f t="shared" si="6"/>
        <v/>
      </c>
      <c r="Q58" s="85"/>
      <c r="R58" s="76" t="str">
        <f t="shared" si="1"/>
        <v/>
      </c>
      <c r="S58" s="76" t="str">
        <f t="shared" si="7"/>
        <v>窓リノベ24内窓</v>
      </c>
      <c r="T58" s="77" t="str">
        <f>IF(P58&lt;&gt;"",IFERROR(IF($O$2="共同住宅（4階建以上）",VLOOKUP(S58,補助額!A:H,8,FALSE),VLOOKUP(S58,補助額!A:H,7,FALSE)),"－"),"")</f>
        <v/>
      </c>
      <c r="U58" s="86" t="str">
        <f t="shared" si="8"/>
        <v/>
      </c>
      <c r="V58" s="79" t="str">
        <f>IF(P58="","",IF(OR($M$2="選択してください",$M$2=""),"地域を選択してください",IF(OR($O$2="選択してください",$O$2=""),"建て方を選択してください",IFERROR(VLOOKUP(W58,こどもエコグレード!A:E,5,FALSE),"対象外"))))</f>
        <v/>
      </c>
      <c r="W58" s="79" t="str">
        <f t="shared" si="2"/>
        <v>共同住宅選択してください</v>
      </c>
      <c r="X58" s="79" t="str">
        <f t="shared" si="9"/>
        <v>子育てエコ内窓</v>
      </c>
      <c r="Y58" s="80" t="str">
        <f>IF(P58&lt;&gt;"",IFERROR(IF($O$2="共同住宅（4階建以上）",VLOOKUP(X58,補助額!A:H,8,FALSE),VLOOKUP(X58,補助額!A:H,7,FALSE)),"－"),"")</f>
        <v/>
      </c>
      <c r="Z58" s="87" t="str">
        <f t="shared" si="10"/>
        <v/>
      </c>
      <c r="AA58" s="79" t="str">
        <f t="shared" si="11"/>
        <v/>
      </c>
      <c r="AB58" s="79" t="str">
        <f t="shared" si="12"/>
        <v>子育てエコ内窓</v>
      </c>
      <c r="AC58" s="80" t="str">
        <f>IF(P58&lt;&gt;"",IFERROR(IF($O$2="共同住宅（4階建以上）",VLOOKUP(AB58,補助額!A:H,8,FALSE),VLOOKUP(AB58,補助額!A:H,7,FALSE)),"－"),"")</f>
        <v/>
      </c>
      <c r="AD58" s="88" t="str">
        <f t="shared" si="13"/>
        <v/>
      </c>
      <c r="AE58" s="82" t="str">
        <f>IF(P58="","",IF(OR($M$2="選択してください",$M$2=""),"地域を選択してください",IF(OR($O$2="選択してください",$O$2=""),"建て方を選択してください",IFERROR(VLOOKUP(AF58,こどもエコグレード!A:F,6,FALSE),"対象外"))))</f>
        <v/>
      </c>
      <c r="AF58" s="83" t="str">
        <f t="shared" si="14"/>
        <v>共同住宅選択してください</v>
      </c>
      <c r="AG58" s="89"/>
      <c r="AH58" s="89"/>
      <c r="AI58" s="89"/>
    </row>
    <row r="59" spans="1:35" ht="18" customHeight="1" x14ac:dyDescent="0.4">
      <c r="A59" s="64" t="str">
        <f t="shared" si="3"/>
        <v/>
      </c>
      <c r="B59" s="64" t="str">
        <f t="shared" si="4"/>
        <v/>
      </c>
      <c r="C59" s="64" t="str">
        <f t="shared" si="5"/>
        <v/>
      </c>
      <c r="D59" s="64" t="str">
        <f t="shared" si="0"/>
        <v/>
      </c>
      <c r="E59" s="64">
        <f>IFERROR(VLOOKUP(H59&amp;I59,LIXIL対象製品リスト!T:W,3,FALSE),0)</f>
        <v>0</v>
      </c>
      <c r="F59" s="64">
        <f>IFERROR(VLOOKUP(I59&amp;J59,LIXIL対象製品リスト!T:W,4,FALSE),0)</f>
        <v>0</v>
      </c>
      <c r="H59" s="16"/>
      <c r="I59" s="73"/>
      <c r="J59" s="72"/>
      <c r="K59" s="73"/>
      <c r="L59" s="72"/>
      <c r="M59" s="72"/>
      <c r="N59" s="74" t="str">
        <f>IF(OR(L59="",M59=""),"",IF((L59+E59)*(M59+F59)/10^6&gt;=サイズ!$D$13,"大（L）",IF((L59+E59)*(M59+F59)/10^6&gt;=サイズ!$D$12,"中（M）",IF((L59+E59)*(M59+F59)/10^6&gt;=サイズ!$D$11,"小（S）",IF((L59+E59)*(M59+F59)/10^6&gt;=サイズ!$D$10,"極小（X）","対象外")))))</f>
        <v/>
      </c>
      <c r="O59" s="74" t="str">
        <f>IFERROR(IF(OR(H59="",I59="",J59="",K59="",L59="",M59=""),"",VLOOKUP(SUBSTITUTE(H59&amp;I59&amp;J59&amp;K59&amp;N59,CHAR(10),""),LIXIL対象製品リスト!R:S,2,FALSE)),"対象の型番はありません")</f>
        <v/>
      </c>
      <c r="P59" s="74" t="str">
        <f t="shared" si="6"/>
        <v/>
      </c>
      <c r="Q59" s="85"/>
      <c r="R59" s="76" t="str">
        <f t="shared" si="1"/>
        <v/>
      </c>
      <c r="S59" s="76" t="str">
        <f t="shared" si="7"/>
        <v>窓リノベ24内窓</v>
      </c>
      <c r="T59" s="77" t="str">
        <f>IF(P59&lt;&gt;"",IFERROR(IF($O$2="共同住宅（4階建以上）",VLOOKUP(S59,補助額!A:H,8,FALSE),VLOOKUP(S59,補助額!A:H,7,FALSE)),"－"),"")</f>
        <v/>
      </c>
      <c r="U59" s="86" t="str">
        <f t="shared" si="8"/>
        <v/>
      </c>
      <c r="V59" s="79" t="str">
        <f>IF(P59="","",IF(OR($M$2="選択してください",$M$2=""),"地域を選択してください",IF(OR($O$2="選択してください",$O$2=""),"建て方を選択してください",IFERROR(VLOOKUP(W59,こどもエコグレード!A:E,5,FALSE),"対象外"))))</f>
        <v/>
      </c>
      <c r="W59" s="79" t="str">
        <f t="shared" si="2"/>
        <v>共同住宅選択してください</v>
      </c>
      <c r="X59" s="79" t="str">
        <f t="shared" si="9"/>
        <v>子育てエコ内窓</v>
      </c>
      <c r="Y59" s="80" t="str">
        <f>IF(P59&lt;&gt;"",IFERROR(IF($O$2="共同住宅（4階建以上）",VLOOKUP(X59,補助額!A:H,8,FALSE),VLOOKUP(X59,補助額!A:H,7,FALSE)),"－"),"")</f>
        <v/>
      </c>
      <c r="Z59" s="87" t="str">
        <f t="shared" si="10"/>
        <v/>
      </c>
      <c r="AA59" s="79" t="str">
        <f t="shared" si="11"/>
        <v/>
      </c>
      <c r="AB59" s="79" t="str">
        <f t="shared" si="12"/>
        <v>子育てエコ内窓</v>
      </c>
      <c r="AC59" s="80" t="str">
        <f>IF(P59&lt;&gt;"",IFERROR(IF($O$2="共同住宅（4階建以上）",VLOOKUP(AB59,補助額!A:H,8,FALSE),VLOOKUP(AB59,補助額!A:H,7,FALSE)),"－"),"")</f>
        <v/>
      </c>
      <c r="AD59" s="88" t="str">
        <f t="shared" si="13"/>
        <v/>
      </c>
      <c r="AE59" s="82" t="str">
        <f>IF(P59="","",IF(OR($M$2="選択してください",$M$2=""),"地域を選択してください",IF(OR($O$2="選択してください",$O$2=""),"建て方を選択してください",IFERROR(VLOOKUP(AF59,こどもエコグレード!A:F,6,FALSE),"対象外"))))</f>
        <v/>
      </c>
      <c r="AF59" s="83" t="str">
        <f t="shared" si="14"/>
        <v>共同住宅選択してください</v>
      </c>
      <c r="AG59" s="89"/>
      <c r="AH59" s="89"/>
      <c r="AI59" s="89"/>
    </row>
    <row r="60" spans="1:35" ht="18" customHeight="1" x14ac:dyDescent="0.4">
      <c r="A60" s="64" t="str">
        <f t="shared" si="3"/>
        <v/>
      </c>
      <c r="B60" s="64" t="str">
        <f t="shared" si="4"/>
        <v/>
      </c>
      <c r="C60" s="64" t="str">
        <f t="shared" si="5"/>
        <v/>
      </c>
      <c r="D60" s="64" t="str">
        <f t="shared" si="0"/>
        <v/>
      </c>
      <c r="E60" s="64">
        <f>IFERROR(VLOOKUP(H60&amp;I60,LIXIL対象製品リスト!T:W,3,FALSE),0)</f>
        <v>0</v>
      </c>
      <c r="F60" s="64">
        <f>IFERROR(VLOOKUP(I60&amp;J60,LIXIL対象製品リスト!T:W,4,FALSE),0)</f>
        <v>0</v>
      </c>
      <c r="H60" s="16"/>
      <c r="I60" s="73"/>
      <c r="J60" s="72"/>
      <c r="K60" s="73"/>
      <c r="L60" s="72"/>
      <c r="M60" s="72"/>
      <c r="N60" s="74" t="str">
        <f>IF(OR(L60="",M60=""),"",IF((L60+E60)*(M60+F60)/10^6&gt;=サイズ!$D$13,"大（L）",IF((L60+E60)*(M60+F60)/10^6&gt;=サイズ!$D$12,"中（M）",IF((L60+E60)*(M60+F60)/10^6&gt;=サイズ!$D$11,"小（S）",IF((L60+E60)*(M60+F60)/10^6&gt;=サイズ!$D$10,"極小（X）","対象外")))))</f>
        <v/>
      </c>
      <c r="O60" s="74" t="str">
        <f>IFERROR(IF(OR(H60="",I60="",J60="",K60="",L60="",M60=""),"",VLOOKUP(SUBSTITUTE(H60&amp;I60&amp;J60&amp;K60&amp;N60,CHAR(10),""),LIXIL対象製品リスト!R:S,2,FALSE)),"対象の型番はありません")</f>
        <v/>
      </c>
      <c r="P60" s="74" t="str">
        <f t="shared" si="6"/>
        <v/>
      </c>
      <c r="Q60" s="85"/>
      <c r="R60" s="76" t="str">
        <f t="shared" si="1"/>
        <v/>
      </c>
      <c r="S60" s="76" t="str">
        <f t="shared" si="7"/>
        <v>窓リノベ24内窓</v>
      </c>
      <c r="T60" s="77" t="str">
        <f>IF(P60&lt;&gt;"",IFERROR(IF($O$2="共同住宅（4階建以上）",VLOOKUP(S60,補助額!A:H,8,FALSE),VLOOKUP(S60,補助額!A:H,7,FALSE)),"－"),"")</f>
        <v/>
      </c>
      <c r="U60" s="86" t="str">
        <f t="shared" si="8"/>
        <v/>
      </c>
      <c r="V60" s="79" t="str">
        <f>IF(P60="","",IF(OR($M$2="選択してください",$M$2=""),"地域を選択してください",IF(OR($O$2="選択してください",$O$2=""),"建て方を選択してください",IFERROR(VLOOKUP(W60,こどもエコグレード!A:E,5,FALSE),"対象外"))))</f>
        <v/>
      </c>
      <c r="W60" s="79" t="str">
        <f t="shared" si="2"/>
        <v>共同住宅選択してください</v>
      </c>
      <c r="X60" s="79" t="str">
        <f t="shared" si="9"/>
        <v>子育てエコ内窓</v>
      </c>
      <c r="Y60" s="80" t="str">
        <f>IF(P60&lt;&gt;"",IFERROR(IF($O$2="共同住宅（4階建以上）",VLOOKUP(X60,補助額!A:H,8,FALSE),VLOOKUP(X60,補助額!A:H,7,FALSE)),"－"),"")</f>
        <v/>
      </c>
      <c r="Z60" s="87" t="str">
        <f t="shared" si="10"/>
        <v/>
      </c>
      <c r="AA60" s="79" t="str">
        <f t="shared" si="11"/>
        <v/>
      </c>
      <c r="AB60" s="79" t="str">
        <f t="shared" si="12"/>
        <v>子育てエコ内窓</v>
      </c>
      <c r="AC60" s="80" t="str">
        <f>IF(P60&lt;&gt;"",IFERROR(IF($O$2="共同住宅（4階建以上）",VLOOKUP(AB60,補助額!A:H,8,FALSE),VLOOKUP(AB60,補助額!A:H,7,FALSE)),"－"),"")</f>
        <v/>
      </c>
      <c r="AD60" s="88" t="str">
        <f t="shared" si="13"/>
        <v/>
      </c>
      <c r="AE60" s="82" t="str">
        <f>IF(P60="","",IF(OR($M$2="選択してください",$M$2=""),"地域を選択してください",IF(OR($O$2="選択してください",$O$2=""),"建て方を選択してください",IFERROR(VLOOKUP(AF60,こどもエコグレード!A:F,6,FALSE),"対象外"))))</f>
        <v/>
      </c>
      <c r="AF60" s="83" t="str">
        <f t="shared" si="14"/>
        <v>共同住宅選択してください</v>
      </c>
      <c r="AG60" s="89"/>
      <c r="AH60" s="89"/>
      <c r="AI60" s="89"/>
    </row>
    <row r="61" spans="1:35" ht="18" customHeight="1" x14ac:dyDescent="0.4">
      <c r="A61" s="64" t="str">
        <f t="shared" si="3"/>
        <v/>
      </c>
      <c r="B61" s="64" t="str">
        <f t="shared" si="4"/>
        <v/>
      </c>
      <c r="C61" s="64" t="str">
        <f t="shared" si="5"/>
        <v/>
      </c>
      <c r="D61" s="64" t="str">
        <f t="shared" si="0"/>
        <v/>
      </c>
      <c r="E61" s="64">
        <f>IFERROR(VLOOKUP(H61&amp;I61,LIXIL対象製品リスト!T:W,3,FALSE),0)</f>
        <v>0</v>
      </c>
      <c r="F61" s="64">
        <f>IFERROR(VLOOKUP(I61&amp;J61,LIXIL対象製品リスト!T:W,4,FALSE),0)</f>
        <v>0</v>
      </c>
      <c r="H61" s="16"/>
      <c r="I61" s="73"/>
      <c r="J61" s="72"/>
      <c r="K61" s="73"/>
      <c r="L61" s="72"/>
      <c r="M61" s="72"/>
      <c r="N61" s="74" t="str">
        <f>IF(OR(L61="",M61=""),"",IF((L61+E61)*(M61+F61)/10^6&gt;=サイズ!$D$13,"大（L）",IF((L61+E61)*(M61+F61)/10^6&gt;=サイズ!$D$12,"中（M）",IF((L61+E61)*(M61+F61)/10^6&gt;=サイズ!$D$11,"小（S）",IF((L61+E61)*(M61+F61)/10^6&gt;=サイズ!$D$10,"極小（X）","対象外")))))</f>
        <v/>
      </c>
      <c r="O61" s="74" t="str">
        <f>IFERROR(IF(OR(H61="",I61="",J61="",K61="",L61="",M61=""),"",VLOOKUP(SUBSTITUTE(H61&amp;I61&amp;J61&amp;K61&amp;N61,CHAR(10),""),LIXIL対象製品リスト!R:S,2,FALSE)),"対象の型番はありません")</f>
        <v/>
      </c>
      <c r="P61" s="74" t="str">
        <f t="shared" si="6"/>
        <v/>
      </c>
      <c r="Q61" s="85"/>
      <c r="R61" s="76" t="str">
        <f t="shared" si="1"/>
        <v/>
      </c>
      <c r="S61" s="76" t="str">
        <f t="shared" si="7"/>
        <v>窓リノベ24内窓</v>
      </c>
      <c r="T61" s="77" t="str">
        <f>IF(P61&lt;&gt;"",IFERROR(IF($O$2="共同住宅（4階建以上）",VLOOKUP(S61,補助額!A:H,8,FALSE),VLOOKUP(S61,補助額!A:H,7,FALSE)),"－"),"")</f>
        <v/>
      </c>
      <c r="U61" s="86" t="str">
        <f t="shared" si="8"/>
        <v/>
      </c>
      <c r="V61" s="79" t="str">
        <f>IF(P61="","",IF(OR($M$2="選択してください",$M$2=""),"地域を選択してください",IF(OR($O$2="選択してください",$O$2=""),"建て方を選択してください",IFERROR(VLOOKUP(W61,こどもエコグレード!A:E,5,FALSE),"対象外"))))</f>
        <v/>
      </c>
      <c r="W61" s="79" t="str">
        <f t="shared" si="2"/>
        <v>共同住宅選択してください</v>
      </c>
      <c r="X61" s="79" t="str">
        <f t="shared" si="9"/>
        <v>子育てエコ内窓</v>
      </c>
      <c r="Y61" s="80" t="str">
        <f>IF(P61&lt;&gt;"",IFERROR(IF($O$2="共同住宅（4階建以上）",VLOOKUP(X61,補助額!A:H,8,FALSE),VLOOKUP(X61,補助額!A:H,7,FALSE)),"－"),"")</f>
        <v/>
      </c>
      <c r="Z61" s="87" t="str">
        <f t="shared" si="10"/>
        <v/>
      </c>
      <c r="AA61" s="79" t="str">
        <f t="shared" si="11"/>
        <v/>
      </c>
      <c r="AB61" s="79" t="str">
        <f t="shared" si="12"/>
        <v>子育てエコ内窓</v>
      </c>
      <c r="AC61" s="80" t="str">
        <f>IF(P61&lt;&gt;"",IFERROR(IF($O$2="共同住宅（4階建以上）",VLOOKUP(AB61,補助額!A:H,8,FALSE),VLOOKUP(AB61,補助額!A:H,7,FALSE)),"－"),"")</f>
        <v/>
      </c>
      <c r="AD61" s="88" t="str">
        <f t="shared" si="13"/>
        <v/>
      </c>
      <c r="AE61" s="82" t="str">
        <f>IF(P61="","",IF(OR($M$2="選択してください",$M$2=""),"地域を選択してください",IF(OR($O$2="選択してください",$O$2=""),"建て方を選択してください",IFERROR(VLOOKUP(AF61,こどもエコグレード!A:F,6,FALSE),"対象外"))))</f>
        <v/>
      </c>
      <c r="AF61" s="83" t="str">
        <f t="shared" si="14"/>
        <v>共同住宅選択してください</v>
      </c>
      <c r="AG61" s="89"/>
      <c r="AH61" s="89"/>
      <c r="AI61" s="89"/>
    </row>
    <row r="62" spans="1:35" ht="18" customHeight="1" x14ac:dyDescent="0.4">
      <c r="A62" s="64" t="str">
        <f t="shared" si="3"/>
        <v/>
      </c>
      <c r="B62" s="64" t="str">
        <f t="shared" si="4"/>
        <v/>
      </c>
      <c r="C62" s="64" t="str">
        <f t="shared" si="5"/>
        <v/>
      </c>
      <c r="D62" s="64" t="str">
        <f t="shared" si="0"/>
        <v/>
      </c>
      <c r="E62" s="64">
        <f>IFERROR(VLOOKUP(H62&amp;I62,LIXIL対象製品リスト!T:W,3,FALSE),0)</f>
        <v>0</v>
      </c>
      <c r="F62" s="64">
        <f>IFERROR(VLOOKUP(I62&amp;J62,LIXIL対象製品リスト!T:W,4,FALSE),0)</f>
        <v>0</v>
      </c>
      <c r="H62" s="16"/>
      <c r="I62" s="73"/>
      <c r="J62" s="72"/>
      <c r="K62" s="73"/>
      <c r="L62" s="72"/>
      <c r="M62" s="72"/>
      <c r="N62" s="74" t="str">
        <f>IF(OR(L62="",M62=""),"",IF((L62+E62)*(M62+F62)/10^6&gt;=サイズ!$D$13,"大（L）",IF((L62+E62)*(M62+F62)/10^6&gt;=サイズ!$D$12,"中（M）",IF((L62+E62)*(M62+F62)/10^6&gt;=サイズ!$D$11,"小（S）",IF((L62+E62)*(M62+F62)/10^6&gt;=サイズ!$D$10,"極小（X）","対象外")))))</f>
        <v/>
      </c>
      <c r="O62" s="74" t="str">
        <f>IFERROR(IF(OR(H62="",I62="",J62="",K62="",L62="",M62=""),"",VLOOKUP(SUBSTITUTE(H62&amp;I62&amp;J62&amp;K62&amp;N62,CHAR(10),""),LIXIL対象製品リスト!R:S,2,FALSE)),"対象の型番はありません")</f>
        <v/>
      </c>
      <c r="P62" s="74" t="str">
        <f t="shared" si="6"/>
        <v/>
      </c>
      <c r="Q62" s="85"/>
      <c r="R62" s="76" t="str">
        <f t="shared" si="1"/>
        <v/>
      </c>
      <c r="S62" s="76" t="str">
        <f t="shared" si="7"/>
        <v>窓リノベ24内窓</v>
      </c>
      <c r="T62" s="77" t="str">
        <f>IF(P62&lt;&gt;"",IFERROR(IF($O$2="共同住宅（4階建以上）",VLOOKUP(S62,補助額!A:H,8,FALSE),VLOOKUP(S62,補助額!A:H,7,FALSE)),"－"),"")</f>
        <v/>
      </c>
      <c r="U62" s="86" t="str">
        <f t="shared" si="8"/>
        <v/>
      </c>
      <c r="V62" s="79" t="str">
        <f>IF(P62="","",IF(OR($M$2="選択してください",$M$2=""),"地域を選択してください",IF(OR($O$2="選択してください",$O$2=""),"建て方を選択してください",IFERROR(VLOOKUP(W62,こどもエコグレード!A:E,5,FALSE),"対象外"))))</f>
        <v/>
      </c>
      <c r="W62" s="79" t="str">
        <f t="shared" si="2"/>
        <v>共同住宅選択してください</v>
      </c>
      <c r="X62" s="79" t="str">
        <f t="shared" si="9"/>
        <v>子育てエコ内窓</v>
      </c>
      <c r="Y62" s="80" t="str">
        <f>IF(P62&lt;&gt;"",IFERROR(IF($O$2="共同住宅（4階建以上）",VLOOKUP(X62,補助額!A:H,8,FALSE),VLOOKUP(X62,補助額!A:H,7,FALSE)),"－"),"")</f>
        <v/>
      </c>
      <c r="Z62" s="87" t="str">
        <f t="shared" si="10"/>
        <v/>
      </c>
      <c r="AA62" s="79" t="str">
        <f t="shared" si="11"/>
        <v/>
      </c>
      <c r="AB62" s="79" t="str">
        <f t="shared" si="12"/>
        <v>子育てエコ内窓</v>
      </c>
      <c r="AC62" s="80" t="str">
        <f>IF(P62&lt;&gt;"",IFERROR(IF($O$2="共同住宅（4階建以上）",VLOOKUP(AB62,補助額!A:H,8,FALSE),VLOOKUP(AB62,補助額!A:H,7,FALSE)),"－"),"")</f>
        <v/>
      </c>
      <c r="AD62" s="88" t="str">
        <f t="shared" si="13"/>
        <v/>
      </c>
      <c r="AE62" s="82" t="str">
        <f>IF(P62="","",IF(OR($M$2="選択してください",$M$2=""),"地域を選択してください",IF(OR($O$2="選択してください",$O$2=""),"建て方を選択してください",IFERROR(VLOOKUP(AF62,こどもエコグレード!A:F,6,FALSE),"対象外"))))</f>
        <v/>
      </c>
      <c r="AF62" s="83" t="str">
        <f t="shared" si="14"/>
        <v>共同住宅選択してください</v>
      </c>
      <c r="AG62" s="89"/>
      <c r="AH62" s="89"/>
      <c r="AI62" s="89"/>
    </row>
    <row r="63" spans="1:35" ht="18" customHeight="1" x14ac:dyDescent="0.4">
      <c r="A63" s="64" t="str">
        <f t="shared" si="3"/>
        <v/>
      </c>
      <c r="B63" s="64" t="str">
        <f t="shared" si="4"/>
        <v/>
      </c>
      <c r="C63" s="64" t="str">
        <f t="shared" si="5"/>
        <v/>
      </c>
      <c r="D63" s="64" t="str">
        <f t="shared" si="0"/>
        <v/>
      </c>
      <c r="E63" s="64">
        <f>IFERROR(VLOOKUP(H63&amp;I63,LIXIL対象製品リスト!T:W,3,FALSE),0)</f>
        <v>0</v>
      </c>
      <c r="F63" s="64">
        <f>IFERROR(VLOOKUP(I63&amp;J63,LIXIL対象製品リスト!T:W,4,FALSE),0)</f>
        <v>0</v>
      </c>
      <c r="H63" s="16"/>
      <c r="I63" s="73"/>
      <c r="J63" s="72"/>
      <c r="K63" s="73"/>
      <c r="L63" s="72"/>
      <c r="M63" s="72"/>
      <c r="N63" s="74" t="str">
        <f>IF(OR(L63="",M63=""),"",IF((L63+E63)*(M63+F63)/10^6&gt;=サイズ!$D$13,"大（L）",IF((L63+E63)*(M63+F63)/10^6&gt;=サイズ!$D$12,"中（M）",IF((L63+E63)*(M63+F63)/10^6&gt;=サイズ!$D$11,"小（S）",IF((L63+E63)*(M63+F63)/10^6&gt;=サイズ!$D$10,"極小（X）","対象外")))))</f>
        <v/>
      </c>
      <c r="O63" s="74" t="str">
        <f>IFERROR(IF(OR(H63="",I63="",J63="",K63="",L63="",M63=""),"",VLOOKUP(SUBSTITUTE(H63&amp;I63&amp;J63&amp;K63&amp;N63,CHAR(10),""),LIXIL対象製品リスト!R:S,2,FALSE)),"対象の型番はありません")</f>
        <v/>
      </c>
      <c r="P63" s="74" t="str">
        <f t="shared" si="6"/>
        <v/>
      </c>
      <c r="Q63" s="85"/>
      <c r="R63" s="76" t="str">
        <f t="shared" si="1"/>
        <v/>
      </c>
      <c r="S63" s="76" t="str">
        <f t="shared" si="7"/>
        <v>窓リノベ24内窓</v>
      </c>
      <c r="T63" s="77" t="str">
        <f>IF(P63&lt;&gt;"",IFERROR(IF($O$2="共同住宅（4階建以上）",VLOOKUP(S63,補助額!A:H,8,FALSE),VLOOKUP(S63,補助額!A:H,7,FALSE)),"－"),"")</f>
        <v/>
      </c>
      <c r="U63" s="86" t="str">
        <f t="shared" si="8"/>
        <v/>
      </c>
      <c r="V63" s="79" t="str">
        <f>IF(P63="","",IF(OR($M$2="選択してください",$M$2=""),"地域を選択してください",IF(OR($O$2="選択してください",$O$2=""),"建て方を選択してください",IFERROR(VLOOKUP(W63,こどもエコグレード!A:E,5,FALSE),"対象外"))))</f>
        <v/>
      </c>
      <c r="W63" s="79" t="str">
        <f t="shared" si="2"/>
        <v>共同住宅選択してください</v>
      </c>
      <c r="X63" s="79" t="str">
        <f t="shared" si="9"/>
        <v>子育てエコ内窓</v>
      </c>
      <c r="Y63" s="80" t="str">
        <f>IF(P63&lt;&gt;"",IFERROR(IF($O$2="共同住宅（4階建以上）",VLOOKUP(X63,補助額!A:H,8,FALSE),VLOOKUP(X63,補助額!A:H,7,FALSE)),"－"),"")</f>
        <v/>
      </c>
      <c r="Z63" s="87" t="str">
        <f t="shared" si="10"/>
        <v/>
      </c>
      <c r="AA63" s="79" t="str">
        <f t="shared" si="11"/>
        <v/>
      </c>
      <c r="AB63" s="79" t="str">
        <f t="shared" si="12"/>
        <v>子育てエコ内窓</v>
      </c>
      <c r="AC63" s="80" t="str">
        <f>IF(P63&lt;&gt;"",IFERROR(IF($O$2="共同住宅（4階建以上）",VLOOKUP(AB63,補助額!A:H,8,FALSE),VLOOKUP(AB63,補助額!A:H,7,FALSE)),"－"),"")</f>
        <v/>
      </c>
      <c r="AD63" s="88" t="str">
        <f t="shared" si="13"/>
        <v/>
      </c>
      <c r="AE63" s="82" t="str">
        <f>IF(P63="","",IF(OR($M$2="選択してください",$M$2=""),"地域を選択してください",IF(OR($O$2="選択してください",$O$2=""),"建て方を選択してください",IFERROR(VLOOKUP(AF63,こどもエコグレード!A:F,6,FALSE),"対象外"))))</f>
        <v/>
      </c>
      <c r="AF63" s="83" t="str">
        <f t="shared" si="14"/>
        <v>共同住宅選択してください</v>
      </c>
      <c r="AG63" s="89"/>
      <c r="AH63" s="89"/>
      <c r="AI63" s="89"/>
    </row>
    <row r="64" spans="1:35" ht="18" customHeight="1" x14ac:dyDescent="0.4">
      <c r="A64" s="64" t="str">
        <f t="shared" si="3"/>
        <v/>
      </c>
      <c r="B64" s="64" t="str">
        <f t="shared" si="4"/>
        <v/>
      </c>
      <c r="C64" s="64" t="str">
        <f t="shared" si="5"/>
        <v/>
      </c>
      <c r="D64" s="64" t="str">
        <f t="shared" si="0"/>
        <v/>
      </c>
      <c r="E64" s="64">
        <f>IFERROR(VLOOKUP(H64&amp;I64,LIXIL対象製品リスト!T:W,3,FALSE),0)</f>
        <v>0</v>
      </c>
      <c r="F64" s="64">
        <f>IFERROR(VLOOKUP(I64&amp;J64,LIXIL対象製品リスト!T:W,4,FALSE),0)</f>
        <v>0</v>
      </c>
      <c r="H64" s="16"/>
      <c r="I64" s="73"/>
      <c r="J64" s="72"/>
      <c r="K64" s="73"/>
      <c r="L64" s="72"/>
      <c r="M64" s="72"/>
      <c r="N64" s="74" t="str">
        <f>IF(OR(L64="",M64=""),"",IF((L64+E64)*(M64+F64)/10^6&gt;=サイズ!$D$13,"大（L）",IF((L64+E64)*(M64+F64)/10^6&gt;=サイズ!$D$12,"中（M）",IF((L64+E64)*(M64+F64)/10^6&gt;=サイズ!$D$11,"小（S）",IF((L64+E64)*(M64+F64)/10^6&gt;=サイズ!$D$10,"極小（X）","対象外")))))</f>
        <v/>
      </c>
      <c r="O64" s="74" t="str">
        <f>IFERROR(IF(OR(H64="",I64="",J64="",K64="",L64="",M64=""),"",VLOOKUP(SUBSTITUTE(H64&amp;I64&amp;J64&amp;K64&amp;N64,CHAR(10),""),LIXIL対象製品リスト!R:S,2,FALSE)),"対象の型番はありません")</f>
        <v/>
      </c>
      <c r="P64" s="74" t="str">
        <f t="shared" si="6"/>
        <v/>
      </c>
      <c r="Q64" s="85"/>
      <c r="R64" s="76" t="str">
        <f t="shared" si="1"/>
        <v/>
      </c>
      <c r="S64" s="76" t="str">
        <f t="shared" si="7"/>
        <v>窓リノベ24内窓</v>
      </c>
      <c r="T64" s="77" t="str">
        <f>IF(P64&lt;&gt;"",IFERROR(IF($O$2="共同住宅（4階建以上）",VLOOKUP(S64,補助額!A:H,8,FALSE),VLOOKUP(S64,補助額!A:H,7,FALSE)),"－"),"")</f>
        <v/>
      </c>
      <c r="U64" s="86" t="str">
        <f t="shared" si="8"/>
        <v/>
      </c>
      <c r="V64" s="79" t="str">
        <f>IF(P64="","",IF(OR($M$2="選択してください",$M$2=""),"地域を選択してください",IF(OR($O$2="選択してください",$O$2=""),"建て方を選択してください",IFERROR(VLOOKUP(W64,こどもエコグレード!A:E,5,FALSE),"対象外"))))</f>
        <v/>
      </c>
      <c r="W64" s="79" t="str">
        <f t="shared" si="2"/>
        <v>共同住宅選択してください</v>
      </c>
      <c r="X64" s="79" t="str">
        <f t="shared" si="9"/>
        <v>子育てエコ内窓</v>
      </c>
      <c r="Y64" s="80" t="str">
        <f>IF(P64&lt;&gt;"",IFERROR(IF($O$2="共同住宅（4階建以上）",VLOOKUP(X64,補助額!A:H,8,FALSE),VLOOKUP(X64,補助額!A:H,7,FALSE)),"－"),"")</f>
        <v/>
      </c>
      <c r="Z64" s="87" t="str">
        <f t="shared" si="10"/>
        <v/>
      </c>
      <c r="AA64" s="79" t="str">
        <f t="shared" si="11"/>
        <v/>
      </c>
      <c r="AB64" s="79" t="str">
        <f t="shared" si="12"/>
        <v>子育てエコ内窓</v>
      </c>
      <c r="AC64" s="80" t="str">
        <f>IF(P64&lt;&gt;"",IFERROR(IF($O$2="共同住宅（4階建以上）",VLOOKUP(AB64,補助額!A:H,8,FALSE),VLOOKUP(AB64,補助額!A:H,7,FALSE)),"－"),"")</f>
        <v/>
      </c>
      <c r="AD64" s="88" t="str">
        <f t="shared" si="13"/>
        <v/>
      </c>
      <c r="AE64" s="82" t="str">
        <f>IF(P64="","",IF(OR($M$2="選択してください",$M$2=""),"地域を選択してください",IF(OR($O$2="選択してください",$O$2=""),"建て方を選択してください",IFERROR(VLOOKUP(AF64,こどもエコグレード!A:F,6,FALSE),"対象外"))))</f>
        <v/>
      </c>
      <c r="AF64" s="83" t="str">
        <f t="shared" si="14"/>
        <v>共同住宅選択してください</v>
      </c>
      <c r="AG64" s="89"/>
      <c r="AH64" s="89"/>
      <c r="AI64" s="89"/>
    </row>
    <row r="65" spans="1:35" ht="18" customHeight="1" x14ac:dyDescent="0.4">
      <c r="A65" s="64" t="str">
        <f t="shared" si="3"/>
        <v/>
      </c>
      <c r="B65" s="64" t="str">
        <f t="shared" si="4"/>
        <v/>
      </c>
      <c r="C65" s="64" t="str">
        <f t="shared" si="5"/>
        <v/>
      </c>
      <c r="D65" s="64" t="str">
        <f t="shared" si="0"/>
        <v/>
      </c>
      <c r="E65" s="64">
        <f>IFERROR(VLOOKUP(H65&amp;I65,LIXIL対象製品リスト!T:W,3,FALSE),0)</f>
        <v>0</v>
      </c>
      <c r="F65" s="64">
        <f>IFERROR(VLOOKUP(I65&amp;J65,LIXIL対象製品リスト!T:W,4,FALSE),0)</f>
        <v>0</v>
      </c>
      <c r="H65" s="16"/>
      <c r="I65" s="73"/>
      <c r="J65" s="72"/>
      <c r="K65" s="73"/>
      <c r="L65" s="72"/>
      <c r="M65" s="72"/>
      <c r="N65" s="74" t="str">
        <f>IF(OR(L65="",M65=""),"",IF((L65+E65)*(M65+F65)/10^6&gt;=サイズ!$D$13,"大（L）",IF((L65+E65)*(M65+F65)/10^6&gt;=サイズ!$D$12,"中（M）",IF((L65+E65)*(M65+F65)/10^6&gt;=サイズ!$D$11,"小（S）",IF((L65+E65)*(M65+F65)/10^6&gt;=サイズ!$D$10,"極小（X）","対象外")))))</f>
        <v/>
      </c>
      <c r="O65" s="74" t="str">
        <f>IFERROR(IF(OR(H65="",I65="",J65="",K65="",L65="",M65=""),"",VLOOKUP(SUBSTITUTE(H65&amp;I65&amp;J65&amp;K65&amp;N65,CHAR(10),""),LIXIL対象製品リスト!R:S,2,FALSE)),"対象の型番はありません")</f>
        <v/>
      </c>
      <c r="P65" s="74" t="str">
        <f t="shared" si="6"/>
        <v/>
      </c>
      <c r="Q65" s="85"/>
      <c r="R65" s="76" t="str">
        <f t="shared" si="1"/>
        <v/>
      </c>
      <c r="S65" s="76" t="str">
        <f t="shared" si="7"/>
        <v>窓リノベ24内窓</v>
      </c>
      <c r="T65" s="77" t="str">
        <f>IF(P65&lt;&gt;"",IFERROR(IF($O$2="共同住宅（4階建以上）",VLOOKUP(S65,補助額!A:H,8,FALSE),VLOOKUP(S65,補助額!A:H,7,FALSE)),"－"),"")</f>
        <v/>
      </c>
      <c r="U65" s="86" t="str">
        <f t="shared" si="8"/>
        <v/>
      </c>
      <c r="V65" s="79" t="str">
        <f>IF(P65="","",IF(OR($M$2="選択してください",$M$2=""),"地域を選択してください",IF(OR($O$2="選択してください",$O$2=""),"建て方を選択してください",IFERROR(VLOOKUP(W65,こどもエコグレード!A:E,5,FALSE),"対象外"))))</f>
        <v/>
      </c>
      <c r="W65" s="79" t="str">
        <f t="shared" si="2"/>
        <v>共同住宅選択してください</v>
      </c>
      <c r="X65" s="79" t="str">
        <f t="shared" si="9"/>
        <v>子育てエコ内窓</v>
      </c>
      <c r="Y65" s="80" t="str">
        <f>IF(P65&lt;&gt;"",IFERROR(IF($O$2="共同住宅（4階建以上）",VLOOKUP(X65,補助額!A:H,8,FALSE),VLOOKUP(X65,補助額!A:H,7,FALSE)),"－"),"")</f>
        <v/>
      </c>
      <c r="Z65" s="87" t="str">
        <f t="shared" si="10"/>
        <v/>
      </c>
      <c r="AA65" s="79" t="str">
        <f t="shared" si="11"/>
        <v/>
      </c>
      <c r="AB65" s="79" t="str">
        <f t="shared" si="12"/>
        <v>子育てエコ内窓</v>
      </c>
      <c r="AC65" s="80" t="str">
        <f>IF(P65&lt;&gt;"",IFERROR(IF($O$2="共同住宅（4階建以上）",VLOOKUP(AB65,補助額!A:H,8,FALSE),VLOOKUP(AB65,補助額!A:H,7,FALSE)),"－"),"")</f>
        <v/>
      </c>
      <c r="AD65" s="88" t="str">
        <f t="shared" si="13"/>
        <v/>
      </c>
      <c r="AE65" s="82" t="str">
        <f>IF(P65="","",IF(OR($M$2="選択してください",$M$2=""),"地域を選択してください",IF(OR($O$2="選択してください",$O$2=""),"建て方を選択してください",IFERROR(VLOOKUP(AF65,こどもエコグレード!A:F,6,FALSE),"対象外"))))</f>
        <v/>
      </c>
      <c r="AF65" s="83" t="str">
        <f t="shared" si="14"/>
        <v>共同住宅選択してください</v>
      </c>
      <c r="AG65" s="89"/>
      <c r="AH65" s="89"/>
      <c r="AI65" s="89"/>
    </row>
    <row r="66" spans="1:35" ht="18" customHeight="1" x14ac:dyDescent="0.4">
      <c r="A66" s="64" t="str">
        <f t="shared" si="3"/>
        <v/>
      </c>
      <c r="B66" s="64" t="str">
        <f t="shared" si="4"/>
        <v/>
      </c>
      <c r="C66" s="64" t="str">
        <f t="shared" si="5"/>
        <v/>
      </c>
      <c r="D66" s="64" t="str">
        <f t="shared" si="0"/>
        <v/>
      </c>
      <c r="E66" s="64">
        <f>IFERROR(VLOOKUP(H66&amp;I66,LIXIL対象製品リスト!T:W,3,FALSE),0)</f>
        <v>0</v>
      </c>
      <c r="F66" s="64">
        <f>IFERROR(VLOOKUP(I66&amp;J66,LIXIL対象製品リスト!T:W,4,FALSE),0)</f>
        <v>0</v>
      </c>
      <c r="H66" s="16"/>
      <c r="I66" s="73"/>
      <c r="J66" s="72"/>
      <c r="K66" s="73"/>
      <c r="L66" s="72"/>
      <c r="M66" s="72"/>
      <c r="N66" s="74" t="str">
        <f>IF(OR(L66="",M66=""),"",IF((L66+E66)*(M66+F66)/10^6&gt;=サイズ!$D$13,"大（L）",IF((L66+E66)*(M66+F66)/10^6&gt;=サイズ!$D$12,"中（M）",IF((L66+E66)*(M66+F66)/10^6&gt;=サイズ!$D$11,"小（S）",IF((L66+E66)*(M66+F66)/10^6&gt;=サイズ!$D$10,"極小（X）","対象外")))))</f>
        <v/>
      </c>
      <c r="O66" s="74" t="str">
        <f>IFERROR(IF(OR(H66="",I66="",J66="",K66="",L66="",M66=""),"",VLOOKUP(SUBSTITUTE(H66&amp;I66&amp;J66&amp;K66&amp;N66,CHAR(10),""),LIXIL対象製品リスト!R:S,2,FALSE)),"対象の型番はありません")</f>
        <v/>
      </c>
      <c r="P66" s="74" t="str">
        <f t="shared" si="6"/>
        <v/>
      </c>
      <c r="Q66" s="85"/>
      <c r="R66" s="76" t="str">
        <f t="shared" si="1"/>
        <v/>
      </c>
      <c r="S66" s="76" t="str">
        <f t="shared" si="7"/>
        <v>窓リノベ24内窓</v>
      </c>
      <c r="T66" s="77" t="str">
        <f>IF(P66&lt;&gt;"",IFERROR(IF($O$2="共同住宅（4階建以上）",VLOOKUP(S66,補助額!A:H,8,FALSE),VLOOKUP(S66,補助額!A:H,7,FALSE)),"－"),"")</f>
        <v/>
      </c>
      <c r="U66" s="86" t="str">
        <f t="shared" si="8"/>
        <v/>
      </c>
      <c r="V66" s="79" t="str">
        <f>IF(P66="","",IF(OR($M$2="選択してください",$M$2=""),"地域を選択してください",IF(OR($O$2="選択してください",$O$2=""),"建て方を選択してください",IFERROR(VLOOKUP(W66,こどもエコグレード!A:E,5,FALSE),"対象外"))))</f>
        <v/>
      </c>
      <c r="W66" s="79" t="str">
        <f t="shared" si="2"/>
        <v>共同住宅選択してください</v>
      </c>
      <c r="X66" s="79" t="str">
        <f t="shared" si="9"/>
        <v>子育てエコ内窓</v>
      </c>
      <c r="Y66" s="80" t="str">
        <f>IF(P66&lt;&gt;"",IFERROR(IF($O$2="共同住宅（4階建以上）",VLOOKUP(X66,補助額!A:H,8,FALSE),VLOOKUP(X66,補助額!A:H,7,FALSE)),"－"),"")</f>
        <v/>
      </c>
      <c r="Z66" s="87" t="str">
        <f t="shared" si="10"/>
        <v/>
      </c>
      <c r="AA66" s="79" t="str">
        <f t="shared" si="11"/>
        <v/>
      </c>
      <c r="AB66" s="79" t="str">
        <f t="shared" si="12"/>
        <v>子育てエコ内窓</v>
      </c>
      <c r="AC66" s="80" t="str">
        <f>IF(P66&lt;&gt;"",IFERROR(IF($O$2="共同住宅（4階建以上）",VLOOKUP(AB66,補助額!A:H,8,FALSE),VLOOKUP(AB66,補助額!A:H,7,FALSE)),"－"),"")</f>
        <v/>
      </c>
      <c r="AD66" s="88" t="str">
        <f t="shared" si="13"/>
        <v/>
      </c>
      <c r="AE66" s="82" t="str">
        <f>IF(P66="","",IF(OR($M$2="選択してください",$M$2=""),"地域を選択してください",IF(OR($O$2="選択してください",$O$2=""),"建て方を選択してください",IFERROR(VLOOKUP(AF66,こどもエコグレード!A:F,6,FALSE),"対象外"))))</f>
        <v/>
      </c>
      <c r="AF66" s="83" t="str">
        <f t="shared" si="14"/>
        <v>共同住宅選択してください</v>
      </c>
      <c r="AG66" s="89"/>
      <c r="AH66" s="89"/>
      <c r="AI66" s="89"/>
    </row>
    <row r="67" spans="1:35" ht="18" customHeight="1" x14ac:dyDescent="0.4">
      <c r="A67" s="64" t="str">
        <f t="shared" si="3"/>
        <v/>
      </c>
      <c r="B67" s="64" t="str">
        <f t="shared" si="4"/>
        <v/>
      </c>
      <c r="C67" s="64" t="str">
        <f t="shared" si="5"/>
        <v/>
      </c>
      <c r="D67" s="64" t="str">
        <f t="shared" si="0"/>
        <v/>
      </c>
      <c r="E67" s="64">
        <f>IFERROR(VLOOKUP(H67&amp;I67,LIXIL対象製品リスト!T:W,3,FALSE),0)</f>
        <v>0</v>
      </c>
      <c r="F67" s="64">
        <f>IFERROR(VLOOKUP(I67&amp;J67,LIXIL対象製品リスト!T:W,4,FALSE),0)</f>
        <v>0</v>
      </c>
      <c r="H67" s="16"/>
      <c r="I67" s="73"/>
      <c r="J67" s="72"/>
      <c r="K67" s="73"/>
      <c r="L67" s="72"/>
      <c r="M67" s="72"/>
      <c r="N67" s="74" t="str">
        <f>IF(OR(L67="",M67=""),"",IF((L67+E67)*(M67+F67)/10^6&gt;=サイズ!$D$13,"大（L）",IF((L67+E67)*(M67+F67)/10^6&gt;=サイズ!$D$12,"中（M）",IF((L67+E67)*(M67+F67)/10^6&gt;=サイズ!$D$11,"小（S）",IF((L67+E67)*(M67+F67)/10^6&gt;=サイズ!$D$10,"極小（X）","対象外")))))</f>
        <v/>
      </c>
      <c r="O67" s="74" t="str">
        <f>IFERROR(IF(OR(H67="",I67="",J67="",K67="",L67="",M67=""),"",VLOOKUP(SUBSTITUTE(H67&amp;I67&amp;J67&amp;K67&amp;N67,CHAR(10),""),LIXIL対象製品リスト!R:S,2,FALSE)),"対象の型番はありません")</f>
        <v/>
      </c>
      <c r="P67" s="74" t="str">
        <f t="shared" si="6"/>
        <v/>
      </c>
      <c r="Q67" s="85"/>
      <c r="R67" s="76" t="str">
        <f t="shared" si="1"/>
        <v/>
      </c>
      <c r="S67" s="76" t="str">
        <f t="shared" si="7"/>
        <v>窓リノベ24内窓</v>
      </c>
      <c r="T67" s="77" t="str">
        <f>IF(P67&lt;&gt;"",IFERROR(IF($O$2="共同住宅（4階建以上）",VLOOKUP(S67,補助額!A:H,8,FALSE),VLOOKUP(S67,補助額!A:H,7,FALSE)),"－"),"")</f>
        <v/>
      </c>
      <c r="U67" s="86" t="str">
        <f t="shared" si="8"/>
        <v/>
      </c>
      <c r="V67" s="79" t="str">
        <f>IF(P67="","",IF(OR($M$2="選択してください",$M$2=""),"地域を選択してください",IF(OR($O$2="選択してください",$O$2=""),"建て方を選択してください",IFERROR(VLOOKUP(W67,こどもエコグレード!A:E,5,FALSE),"対象外"))))</f>
        <v/>
      </c>
      <c r="W67" s="79" t="str">
        <f t="shared" si="2"/>
        <v>共同住宅選択してください</v>
      </c>
      <c r="X67" s="79" t="str">
        <f t="shared" si="9"/>
        <v>子育てエコ内窓</v>
      </c>
      <c r="Y67" s="80" t="str">
        <f>IF(P67&lt;&gt;"",IFERROR(IF($O$2="共同住宅（4階建以上）",VLOOKUP(X67,補助額!A:H,8,FALSE),VLOOKUP(X67,補助額!A:H,7,FALSE)),"－"),"")</f>
        <v/>
      </c>
      <c r="Z67" s="87" t="str">
        <f t="shared" si="10"/>
        <v/>
      </c>
      <c r="AA67" s="79" t="str">
        <f t="shared" si="11"/>
        <v/>
      </c>
      <c r="AB67" s="79" t="str">
        <f t="shared" si="12"/>
        <v>子育てエコ内窓</v>
      </c>
      <c r="AC67" s="80" t="str">
        <f>IF(P67&lt;&gt;"",IFERROR(IF($O$2="共同住宅（4階建以上）",VLOOKUP(AB67,補助額!A:H,8,FALSE),VLOOKUP(AB67,補助額!A:H,7,FALSE)),"－"),"")</f>
        <v/>
      </c>
      <c r="AD67" s="88" t="str">
        <f t="shared" si="13"/>
        <v/>
      </c>
      <c r="AE67" s="82" t="str">
        <f>IF(P67="","",IF(OR($M$2="選択してください",$M$2=""),"地域を選択してください",IF(OR($O$2="選択してください",$O$2=""),"建て方を選択してください",IFERROR(VLOOKUP(AF67,こどもエコグレード!A:F,6,FALSE),"対象外"))))</f>
        <v/>
      </c>
      <c r="AF67" s="83" t="str">
        <f t="shared" si="14"/>
        <v>共同住宅選択してください</v>
      </c>
      <c r="AG67" s="89"/>
      <c r="AH67" s="89"/>
      <c r="AI67" s="89"/>
    </row>
    <row r="68" spans="1:35" ht="18" customHeight="1" x14ac:dyDescent="0.4">
      <c r="A68" s="64" t="str">
        <f t="shared" si="3"/>
        <v/>
      </c>
      <c r="B68" s="64" t="str">
        <f t="shared" si="4"/>
        <v/>
      </c>
      <c r="C68" s="64" t="str">
        <f t="shared" si="5"/>
        <v/>
      </c>
      <c r="D68" s="64" t="str">
        <f t="shared" si="0"/>
        <v/>
      </c>
      <c r="E68" s="64">
        <f>IFERROR(VLOOKUP(H68&amp;I68,LIXIL対象製品リスト!T:W,3,FALSE),0)</f>
        <v>0</v>
      </c>
      <c r="F68" s="64">
        <f>IFERROR(VLOOKUP(I68&amp;J68,LIXIL対象製品リスト!T:W,4,FALSE),0)</f>
        <v>0</v>
      </c>
      <c r="H68" s="16"/>
      <c r="I68" s="73"/>
      <c r="J68" s="72"/>
      <c r="K68" s="73"/>
      <c r="L68" s="72"/>
      <c r="M68" s="72"/>
      <c r="N68" s="74" t="str">
        <f>IF(OR(L68="",M68=""),"",IF((L68+E68)*(M68+F68)/10^6&gt;=サイズ!$D$13,"大（L）",IF((L68+E68)*(M68+F68)/10^6&gt;=サイズ!$D$12,"中（M）",IF((L68+E68)*(M68+F68)/10^6&gt;=サイズ!$D$11,"小（S）",IF((L68+E68)*(M68+F68)/10^6&gt;=サイズ!$D$10,"極小（X）","対象外")))))</f>
        <v/>
      </c>
      <c r="O68" s="74" t="str">
        <f>IFERROR(IF(OR(H68="",I68="",J68="",K68="",L68="",M68=""),"",VLOOKUP(SUBSTITUTE(H68&amp;I68&amp;J68&amp;K68&amp;N68,CHAR(10),""),LIXIL対象製品リスト!R:S,2,FALSE)),"対象の型番はありません")</f>
        <v/>
      </c>
      <c r="P68" s="74" t="str">
        <f t="shared" si="6"/>
        <v/>
      </c>
      <c r="Q68" s="85"/>
      <c r="R68" s="76" t="str">
        <f t="shared" si="1"/>
        <v/>
      </c>
      <c r="S68" s="76" t="str">
        <f t="shared" si="7"/>
        <v>窓リノベ24内窓</v>
      </c>
      <c r="T68" s="77" t="str">
        <f>IF(P68&lt;&gt;"",IFERROR(IF($O$2="共同住宅（4階建以上）",VLOOKUP(S68,補助額!A:H,8,FALSE),VLOOKUP(S68,補助額!A:H,7,FALSE)),"－"),"")</f>
        <v/>
      </c>
      <c r="U68" s="86" t="str">
        <f t="shared" si="8"/>
        <v/>
      </c>
      <c r="V68" s="79" t="str">
        <f>IF(P68="","",IF(OR($M$2="選択してください",$M$2=""),"地域を選択してください",IF(OR($O$2="選択してください",$O$2=""),"建て方を選択してください",IFERROR(VLOOKUP(W68,こどもエコグレード!A:E,5,FALSE),"対象外"))))</f>
        <v/>
      </c>
      <c r="W68" s="79" t="str">
        <f t="shared" si="2"/>
        <v>共同住宅選択してください</v>
      </c>
      <c r="X68" s="79" t="str">
        <f t="shared" si="9"/>
        <v>子育てエコ内窓</v>
      </c>
      <c r="Y68" s="80" t="str">
        <f>IF(P68&lt;&gt;"",IFERROR(IF($O$2="共同住宅（4階建以上）",VLOOKUP(X68,補助額!A:H,8,FALSE),VLOOKUP(X68,補助額!A:H,7,FALSE)),"－"),"")</f>
        <v/>
      </c>
      <c r="Z68" s="87" t="str">
        <f t="shared" si="10"/>
        <v/>
      </c>
      <c r="AA68" s="79" t="str">
        <f t="shared" si="11"/>
        <v/>
      </c>
      <c r="AB68" s="79" t="str">
        <f t="shared" si="12"/>
        <v>子育てエコ内窓</v>
      </c>
      <c r="AC68" s="80" t="str">
        <f>IF(P68&lt;&gt;"",IFERROR(IF($O$2="共同住宅（4階建以上）",VLOOKUP(AB68,補助額!A:H,8,FALSE),VLOOKUP(AB68,補助額!A:H,7,FALSE)),"－"),"")</f>
        <v/>
      </c>
      <c r="AD68" s="88" t="str">
        <f t="shared" si="13"/>
        <v/>
      </c>
      <c r="AE68" s="82" t="str">
        <f>IF(P68="","",IF(OR($M$2="選択してください",$M$2=""),"地域を選択してください",IF(OR($O$2="選択してください",$O$2=""),"建て方を選択してください",IFERROR(VLOOKUP(AF68,こどもエコグレード!A:F,6,FALSE),"対象外"))))</f>
        <v/>
      </c>
      <c r="AF68" s="83" t="str">
        <f t="shared" si="14"/>
        <v>共同住宅選択してください</v>
      </c>
      <c r="AG68" s="89"/>
      <c r="AH68" s="89"/>
      <c r="AI68" s="89"/>
    </row>
    <row r="69" spans="1:35" ht="18" customHeight="1" x14ac:dyDescent="0.4">
      <c r="A69" s="64" t="str">
        <f t="shared" si="3"/>
        <v/>
      </c>
      <c r="B69" s="64" t="str">
        <f t="shared" si="4"/>
        <v/>
      </c>
      <c r="C69" s="64" t="str">
        <f t="shared" si="5"/>
        <v/>
      </c>
      <c r="D69" s="64" t="str">
        <f t="shared" si="0"/>
        <v/>
      </c>
      <c r="E69" s="64">
        <f>IFERROR(VLOOKUP(H69&amp;I69,LIXIL対象製品リスト!T:W,3,FALSE),0)</f>
        <v>0</v>
      </c>
      <c r="F69" s="64">
        <f>IFERROR(VLOOKUP(I69&amp;J69,LIXIL対象製品リスト!T:W,4,FALSE),0)</f>
        <v>0</v>
      </c>
      <c r="H69" s="16"/>
      <c r="I69" s="73"/>
      <c r="J69" s="72"/>
      <c r="K69" s="73"/>
      <c r="L69" s="72"/>
      <c r="M69" s="72"/>
      <c r="N69" s="74" t="str">
        <f>IF(OR(L69="",M69=""),"",IF((L69+E69)*(M69+F69)/10^6&gt;=サイズ!$D$13,"大（L）",IF((L69+E69)*(M69+F69)/10^6&gt;=サイズ!$D$12,"中（M）",IF((L69+E69)*(M69+F69)/10^6&gt;=サイズ!$D$11,"小（S）",IF((L69+E69)*(M69+F69)/10^6&gt;=サイズ!$D$10,"極小（X）","対象外")))))</f>
        <v/>
      </c>
      <c r="O69" s="74" t="str">
        <f>IFERROR(IF(OR(H69="",I69="",J69="",K69="",L69="",M69=""),"",VLOOKUP(SUBSTITUTE(H69&amp;I69&amp;J69&amp;K69&amp;N69,CHAR(10),""),LIXIL対象製品リスト!R:S,2,FALSE)),"対象の型番はありません")</f>
        <v/>
      </c>
      <c r="P69" s="74" t="str">
        <f t="shared" si="6"/>
        <v/>
      </c>
      <c r="Q69" s="85"/>
      <c r="R69" s="76" t="str">
        <f t="shared" si="1"/>
        <v/>
      </c>
      <c r="S69" s="76" t="str">
        <f t="shared" si="7"/>
        <v>窓リノベ24内窓</v>
      </c>
      <c r="T69" s="77" t="str">
        <f>IF(P69&lt;&gt;"",IFERROR(IF($O$2="共同住宅（4階建以上）",VLOOKUP(S69,補助額!A:H,8,FALSE),VLOOKUP(S69,補助額!A:H,7,FALSE)),"－"),"")</f>
        <v/>
      </c>
      <c r="U69" s="86" t="str">
        <f t="shared" si="8"/>
        <v/>
      </c>
      <c r="V69" s="79" t="str">
        <f>IF(P69="","",IF(OR($M$2="選択してください",$M$2=""),"地域を選択してください",IF(OR($O$2="選択してください",$O$2=""),"建て方を選択してください",IFERROR(VLOOKUP(W69,こどもエコグレード!A:E,5,FALSE),"対象外"))))</f>
        <v/>
      </c>
      <c r="W69" s="79" t="str">
        <f t="shared" si="2"/>
        <v>共同住宅選択してください</v>
      </c>
      <c r="X69" s="79" t="str">
        <f t="shared" si="9"/>
        <v>子育てエコ内窓</v>
      </c>
      <c r="Y69" s="80" t="str">
        <f>IF(P69&lt;&gt;"",IFERROR(IF($O$2="共同住宅（4階建以上）",VLOOKUP(X69,補助額!A:H,8,FALSE),VLOOKUP(X69,補助額!A:H,7,FALSE)),"－"),"")</f>
        <v/>
      </c>
      <c r="Z69" s="87" t="str">
        <f t="shared" si="10"/>
        <v/>
      </c>
      <c r="AA69" s="79" t="str">
        <f t="shared" si="11"/>
        <v/>
      </c>
      <c r="AB69" s="79" t="str">
        <f t="shared" si="12"/>
        <v>子育てエコ内窓</v>
      </c>
      <c r="AC69" s="80" t="str">
        <f>IF(P69&lt;&gt;"",IFERROR(IF($O$2="共同住宅（4階建以上）",VLOOKUP(AB69,補助額!A:H,8,FALSE),VLOOKUP(AB69,補助額!A:H,7,FALSE)),"－"),"")</f>
        <v/>
      </c>
      <c r="AD69" s="88" t="str">
        <f t="shared" si="13"/>
        <v/>
      </c>
      <c r="AE69" s="82" t="str">
        <f>IF(P69="","",IF(OR($M$2="選択してください",$M$2=""),"地域を選択してください",IF(OR($O$2="選択してください",$O$2=""),"建て方を選択してください",IFERROR(VLOOKUP(AF69,こどもエコグレード!A:F,6,FALSE),"対象外"))))</f>
        <v/>
      </c>
      <c r="AF69" s="83" t="str">
        <f t="shared" si="14"/>
        <v>共同住宅選択してください</v>
      </c>
      <c r="AG69" s="89"/>
      <c r="AH69" s="89"/>
      <c r="AI69" s="89"/>
    </row>
    <row r="70" spans="1:35" ht="18" customHeight="1" x14ac:dyDescent="0.4">
      <c r="A70" s="64" t="str">
        <f t="shared" si="3"/>
        <v/>
      </c>
      <c r="B70" s="64" t="str">
        <f t="shared" si="4"/>
        <v/>
      </c>
      <c r="C70" s="64" t="str">
        <f t="shared" si="5"/>
        <v/>
      </c>
      <c r="D70" s="64" t="str">
        <f t="shared" si="0"/>
        <v/>
      </c>
      <c r="E70" s="64">
        <f>IFERROR(VLOOKUP(H70&amp;I70,LIXIL対象製品リスト!T:W,3,FALSE),0)</f>
        <v>0</v>
      </c>
      <c r="F70" s="64">
        <f>IFERROR(VLOOKUP(I70&amp;J70,LIXIL対象製品リスト!T:W,4,FALSE),0)</f>
        <v>0</v>
      </c>
      <c r="H70" s="16"/>
      <c r="I70" s="73"/>
      <c r="J70" s="72"/>
      <c r="K70" s="73"/>
      <c r="L70" s="72"/>
      <c r="M70" s="72"/>
      <c r="N70" s="74" t="str">
        <f>IF(OR(L70="",M70=""),"",IF((L70+E70)*(M70+F70)/10^6&gt;=サイズ!$D$13,"大（L）",IF((L70+E70)*(M70+F70)/10^6&gt;=サイズ!$D$12,"中（M）",IF((L70+E70)*(M70+F70)/10^6&gt;=サイズ!$D$11,"小（S）",IF((L70+E70)*(M70+F70)/10^6&gt;=サイズ!$D$10,"極小（X）","対象外")))))</f>
        <v/>
      </c>
      <c r="O70" s="74" t="str">
        <f>IFERROR(IF(OR(H70="",I70="",J70="",K70="",L70="",M70=""),"",VLOOKUP(SUBSTITUTE(H70&amp;I70&amp;J70&amp;K70&amp;N70,CHAR(10),""),LIXIL対象製品リスト!R:S,2,FALSE)),"対象の型番はありません")</f>
        <v/>
      </c>
      <c r="P70" s="74" t="str">
        <f t="shared" si="6"/>
        <v/>
      </c>
      <c r="Q70" s="85"/>
      <c r="R70" s="76" t="str">
        <f t="shared" si="1"/>
        <v/>
      </c>
      <c r="S70" s="76" t="str">
        <f t="shared" si="7"/>
        <v>窓リノベ24内窓</v>
      </c>
      <c r="T70" s="77" t="str">
        <f>IF(P70&lt;&gt;"",IFERROR(IF($O$2="共同住宅（4階建以上）",VLOOKUP(S70,補助額!A:H,8,FALSE),VLOOKUP(S70,補助額!A:H,7,FALSE)),"－"),"")</f>
        <v/>
      </c>
      <c r="U70" s="86" t="str">
        <f t="shared" si="8"/>
        <v/>
      </c>
      <c r="V70" s="79" t="str">
        <f>IF(P70="","",IF(OR($M$2="選択してください",$M$2=""),"地域を選択してください",IF(OR($O$2="選択してください",$O$2=""),"建て方を選択してください",IFERROR(VLOOKUP(W70,こどもエコグレード!A:E,5,FALSE),"対象外"))))</f>
        <v/>
      </c>
      <c r="W70" s="79" t="str">
        <f t="shared" si="2"/>
        <v>共同住宅選択してください</v>
      </c>
      <c r="X70" s="79" t="str">
        <f t="shared" si="9"/>
        <v>子育てエコ内窓</v>
      </c>
      <c r="Y70" s="80" t="str">
        <f>IF(P70&lt;&gt;"",IFERROR(IF($O$2="共同住宅（4階建以上）",VLOOKUP(X70,補助額!A:H,8,FALSE),VLOOKUP(X70,補助額!A:H,7,FALSE)),"－"),"")</f>
        <v/>
      </c>
      <c r="Z70" s="87" t="str">
        <f t="shared" si="10"/>
        <v/>
      </c>
      <c r="AA70" s="79" t="str">
        <f t="shared" si="11"/>
        <v/>
      </c>
      <c r="AB70" s="79" t="str">
        <f t="shared" si="12"/>
        <v>子育てエコ内窓</v>
      </c>
      <c r="AC70" s="80" t="str">
        <f>IF(P70&lt;&gt;"",IFERROR(IF($O$2="共同住宅（4階建以上）",VLOOKUP(AB70,補助額!A:H,8,FALSE),VLOOKUP(AB70,補助額!A:H,7,FALSE)),"－"),"")</f>
        <v/>
      </c>
      <c r="AD70" s="88" t="str">
        <f t="shared" si="13"/>
        <v/>
      </c>
      <c r="AE70" s="82" t="str">
        <f>IF(P70="","",IF(OR($M$2="選択してください",$M$2=""),"地域を選択してください",IF(OR($O$2="選択してください",$O$2=""),"建て方を選択してください",IFERROR(VLOOKUP(AF70,こどもエコグレード!A:F,6,FALSE),"対象外"))))</f>
        <v/>
      </c>
      <c r="AF70" s="83" t="str">
        <f t="shared" si="14"/>
        <v>共同住宅選択してください</v>
      </c>
      <c r="AG70" s="89"/>
      <c r="AH70" s="89"/>
      <c r="AI70" s="89"/>
    </row>
    <row r="71" spans="1:35" ht="18" customHeight="1" x14ac:dyDescent="0.4">
      <c r="A71" s="64" t="str">
        <f t="shared" si="3"/>
        <v/>
      </c>
      <c r="B71" s="64" t="str">
        <f t="shared" si="4"/>
        <v/>
      </c>
      <c r="C71" s="64" t="str">
        <f t="shared" si="5"/>
        <v/>
      </c>
      <c r="D71" s="64" t="str">
        <f t="shared" si="0"/>
        <v/>
      </c>
      <c r="E71" s="64">
        <f>IFERROR(VLOOKUP(H71&amp;I71,LIXIL対象製品リスト!T:W,3,FALSE),0)</f>
        <v>0</v>
      </c>
      <c r="F71" s="64">
        <f>IFERROR(VLOOKUP(I71&amp;J71,LIXIL対象製品リスト!T:W,4,FALSE),0)</f>
        <v>0</v>
      </c>
      <c r="H71" s="16"/>
      <c r="I71" s="73"/>
      <c r="J71" s="72"/>
      <c r="K71" s="73"/>
      <c r="L71" s="72"/>
      <c r="M71" s="72"/>
      <c r="N71" s="74" t="str">
        <f>IF(OR(L71="",M71=""),"",IF((L71+E71)*(M71+F71)/10^6&gt;=サイズ!$D$13,"大（L）",IF((L71+E71)*(M71+F71)/10^6&gt;=サイズ!$D$12,"中（M）",IF((L71+E71)*(M71+F71)/10^6&gt;=サイズ!$D$11,"小（S）",IF((L71+E71)*(M71+F71)/10^6&gt;=サイズ!$D$10,"極小（X）","対象外")))))</f>
        <v/>
      </c>
      <c r="O71" s="74" t="str">
        <f>IFERROR(IF(OR(H71="",I71="",J71="",K71="",L71="",M71=""),"",VLOOKUP(SUBSTITUTE(H71&amp;I71&amp;J71&amp;K71&amp;N71,CHAR(10),""),LIXIL対象製品リスト!R:S,2,FALSE)),"対象の型番はありません")</f>
        <v/>
      </c>
      <c r="P71" s="74" t="str">
        <f t="shared" si="6"/>
        <v/>
      </c>
      <c r="Q71" s="85"/>
      <c r="R71" s="76" t="str">
        <f t="shared" si="1"/>
        <v/>
      </c>
      <c r="S71" s="76" t="str">
        <f t="shared" si="7"/>
        <v>窓リノベ24内窓</v>
      </c>
      <c r="T71" s="77" t="str">
        <f>IF(P71&lt;&gt;"",IFERROR(IF($O$2="共同住宅（4階建以上）",VLOOKUP(S71,補助額!A:H,8,FALSE),VLOOKUP(S71,補助額!A:H,7,FALSE)),"－"),"")</f>
        <v/>
      </c>
      <c r="U71" s="86" t="str">
        <f t="shared" si="8"/>
        <v/>
      </c>
      <c r="V71" s="79" t="str">
        <f>IF(P71="","",IF(OR($M$2="選択してください",$M$2=""),"地域を選択してください",IF(OR($O$2="選択してください",$O$2=""),"建て方を選択してください",IFERROR(VLOOKUP(W71,こどもエコグレード!A:E,5,FALSE),"対象外"))))</f>
        <v/>
      </c>
      <c r="W71" s="79" t="str">
        <f t="shared" si="2"/>
        <v>共同住宅選択してください</v>
      </c>
      <c r="X71" s="79" t="str">
        <f t="shared" si="9"/>
        <v>子育てエコ内窓</v>
      </c>
      <c r="Y71" s="80" t="str">
        <f>IF(P71&lt;&gt;"",IFERROR(IF($O$2="共同住宅（4階建以上）",VLOOKUP(X71,補助額!A:H,8,FALSE),VLOOKUP(X71,補助額!A:H,7,FALSE)),"－"),"")</f>
        <v/>
      </c>
      <c r="Z71" s="87" t="str">
        <f t="shared" si="10"/>
        <v/>
      </c>
      <c r="AA71" s="79" t="str">
        <f t="shared" si="11"/>
        <v/>
      </c>
      <c r="AB71" s="79" t="str">
        <f t="shared" si="12"/>
        <v>子育てエコ内窓</v>
      </c>
      <c r="AC71" s="80" t="str">
        <f>IF(P71&lt;&gt;"",IFERROR(IF($O$2="共同住宅（4階建以上）",VLOOKUP(AB71,補助額!A:H,8,FALSE),VLOOKUP(AB71,補助額!A:H,7,FALSE)),"－"),"")</f>
        <v/>
      </c>
      <c r="AD71" s="88" t="str">
        <f t="shared" si="13"/>
        <v/>
      </c>
      <c r="AE71" s="82" t="str">
        <f>IF(P71="","",IF(OR($M$2="選択してください",$M$2=""),"地域を選択してください",IF(OR($O$2="選択してください",$O$2=""),"建て方を選択してください",IFERROR(VLOOKUP(AF71,こどもエコグレード!A:F,6,FALSE),"対象外"))))</f>
        <v/>
      </c>
      <c r="AF71" s="83" t="str">
        <f t="shared" si="14"/>
        <v>共同住宅選択してください</v>
      </c>
      <c r="AG71" s="89"/>
      <c r="AH71" s="89"/>
      <c r="AI71" s="89"/>
    </row>
    <row r="72" spans="1:35" ht="18" customHeight="1" x14ac:dyDescent="0.4">
      <c r="A72" s="64" t="str">
        <f t="shared" si="3"/>
        <v/>
      </c>
      <c r="B72" s="64" t="str">
        <f t="shared" si="4"/>
        <v/>
      </c>
      <c r="C72" s="64" t="str">
        <f t="shared" si="5"/>
        <v/>
      </c>
      <c r="D72" s="64" t="str">
        <f t="shared" si="0"/>
        <v/>
      </c>
      <c r="E72" s="64">
        <f>IFERROR(VLOOKUP(H72&amp;I72,LIXIL対象製品リスト!T:W,3,FALSE),0)</f>
        <v>0</v>
      </c>
      <c r="F72" s="64">
        <f>IFERROR(VLOOKUP(I72&amp;J72,LIXIL対象製品リスト!T:W,4,FALSE),0)</f>
        <v>0</v>
      </c>
      <c r="H72" s="16"/>
      <c r="I72" s="73"/>
      <c r="J72" s="72"/>
      <c r="K72" s="73"/>
      <c r="L72" s="72"/>
      <c r="M72" s="72"/>
      <c r="N72" s="74" t="str">
        <f>IF(OR(L72="",M72=""),"",IF((L72+E72)*(M72+F72)/10^6&gt;=サイズ!$D$13,"大（L）",IF((L72+E72)*(M72+F72)/10^6&gt;=サイズ!$D$12,"中（M）",IF((L72+E72)*(M72+F72)/10^6&gt;=サイズ!$D$11,"小（S）",IF((L72+E72)*(M72+F72)/10^6&gt;=サイズ!$D$10,"極小（X）","対象外")))))</f>
        <v/>
      </c>
      <c r="O72" s="74" t="str">
        <f>IFERROR(IF(OR(H72="",I72="",J72="",K72="",L72="",M72=""),"",VLOOKUP(SUBSTITUTE(H72&amp;I72&amp;J72&amp;K72&amp;N72,CHAR(10),""),LIXIL対象製品リスト!R:S,2,FALSE)),"対象の型番はありません")</f>
        <v/>
      </c>
      <c r="P72" s="74" t="str">
        <f t="shared" si="6"/>
        <v/>
      </c>
      <c r="Q72" s="85"/>
      <c r="R72" s="76" t="str">
        <f t="shared" si="1"/>
        <v/>
      </c>
      <c r="S72" s="76" t="str">
        <f t="shared" si="7"/>
        <v>窓リノベ24内窓</v>
      </c>
      <c r="T72" s="77" t="str">
        <f>IF(P72&lt;&gt;"",IFERROR(IF($O$2="共同住宅（4階建以上）",VLOOKUP(S72,補助額!A:H,8,FALSE),VLOOKUP(S72,補助額!A:H,7,FALSE)),"－"),"")</f>
        <v/>
      </c>
      <c r="U72" s="86" t="str">
        <f t="shared" si="8"/>
        <v/>
      </c>
      <c r="V72" s="79" t="str">
        <f>IF(P72="","",IF(OR($M$2="選択してください",$M$2=""),"地域を選択してください",IF(OR($O$2="選択してください",$O$2=""),"建て方を選択してください",IFERROR(VLOOKUP(W72,こどもエコグレード!A:E,5,FALSE),"対象外"))))</f>
        <v/>
      </c>
      <c r="W72" s="79" t="str">
        <f t="shared" si="2"/>
        <v>共同住宅選択してください</v>
      </c>
      <c r="X72" s="79" t="str">
        <f t="shared" si="9"/>
        <v>子育てエコ内窓</v>
      </c>
      <c r="Y72" s="80" t="str">
        <f>IF(P72&lt;&gt;"",IFERROR(IF($O$2="共同住宅（4階建以上）",VLOOKUP(X72,補助額!A:H,8,FALSE),VLOOKUP(X72,補助額!A:H,7,FALSE)),"－"),"")</f>
        <v/>
      </c>
      <c r="Z72" s="87" t="str">
        <f t="shared" si="10"/>
        <v/>
      </c>
      <c r="AA72" s="79" t="str">
        <f t="shared" si="11"/>
        <v/>
      </c>
      <c r="AB72" s="79" t="str">
        <f t="shared" si="12"/>
        <v>子育てエコ内窓</v>
      </c>
      <c r="AC72" s="80" t="str">
        <f>IF(P72&lt;&gt;"",IFERROR(IF($O$2="共同住宅（4階建以上）",VLOOKUP(AB72,補助額!A:H,8,FALSE),VLOOKUP(AB72,補助額!A:H,7,FALSE)),"－"),"")</f>
        <v/>
      </c>
      <c r="AD72" s="88" t="str">
        <f t="shared" si="13"/>
        <v/>
      </c>
      <c r="AE72" s="82" t="str">
        <f>IF(P72="","",IF(OR($M$2="選択してください",$M$2=""),"地域を選択してください",IF(OR($O$2="選択してください",$O$2=""),"建て方を選択してください",IFERROR(VLOOKUP(AF72,こどもエコグレード!A:F,6,FALSE),"対象外"))))</f>
        <v/>
      </c>
      <c r="AF72" s="83" t="str">
        <f t="shared" si="14"/>
        <v>共同住宅選択してください</v>
      </c>
      <c r="AG72" s="89"/>
      <c r="AH72" s="89"/>
      <c r="AI72" s="89"/>
    </row>
    <row r="73" spans="1:35" ht="18" customHeight="1" x14ac:dyDescent="0.4">
      <c r="A73" s="64" t="str">
        <f t="shared" si="3"/>
        <v/>
      </c>
      <c r="B73" s="64" t="str">
        <f t="shared" si="4"/>
        <v/>
      </c>
      <c r="C73" s="64" t="str">
        <f t="shared" si="5"/>
        <v/>
      </c>
      <c r="D73" s="64" t="str">
        <f t="shared" si="0"/>
        <v/>
      </c>
      <c r="E73" s="64">
        <f>IFERROR(VLOOKUP(H73&amp;I73,LIXIL対象製品リスト!T:W,3,FALSE),0)</f>
        <v>0</v>
      </c>
      <c r="F73" s="64">
        <f>IFERROR(VLOOKUP(I73&amp;J73,LIXIL対象製品リスト!T:W,4,FALSE),0)</f>
        <v>0</v>
      </c>
      <c r="H73" s="16"/>
      <c r="I73" s="73"/>
      <c r="J73" s="72"/>
      <c r="K73" s="73"/>
      <c r="L73" s="72"/>
      <c r="M73" s="72"/>
      <c r="N73" s="74" t="str">
        <f>IF(OR(L73="",M73=""),"",IF((L73+E73)*(M73+F73)/10^6&gt;=サイズ!$D$13,"大（L）",IF((L73+E73)*(M73+F73)/10^6&gt;=サイズ!$D$12,"中（M）",IF((L73+E73)*(M73+F73)/10^6&gt;=サイズ!$D$11,"小（S）",IF((L73+E73)*(M73+F73)/10^6&gt;=サイズ!$D$10,"極小（X）","対象外")))))</f>
        <v/>
      </c>
      <c r="O73" s="74" t="str">
        <f>IFERROR(IF(OR(H73="",I73="",J73="",K73="",L73="",M73=""),"",VLOOKUP(SUBSTITUTE(H73&amp;I73&amp;J73&amp;K73&amp;N73,CHAR(10),""),LIXIL対象製品リスト!R:S,2,FALSE)),"対象の型番はありません")</f>
        <v/>
      </c>
      <c r="P73" s="74" t="str">
        <f t="shared" si="6"/>
        <v/>
      </c>
      <c r="Q73" s="85"/>
      <c r="R73" s="76" t="str">
        <f t="shared" si="1"/>
        <v/>
      </c>
      <c r="S73" s="76" t="str">
        <f t="shared" si="7"/>
        <v>窓リノベ24内窓</v>
      </c>
      <c r="T73" s="77" t="str">
        <f>IF(P73&lt;&gt;"",IFERROR(IF($O$2="共同住宅（4階建以上）",VLOOKUP(S73,補助額!A:H,8,FALSE),VLOOKUP(S73,補助額!A:H,7,FALSE)),"－"),"")</f>
        <v/>
      </c>
      <c r="U73" s="86" t="str">
        <f t="shared" si="8"/>
        <v/>
      </c>
      <c r="V73" s="79" t="str">
        <f>IF(P73="","",IF(OR($M$2="選択してください",$M$2=""),"地域を選択してください",IF(OR($O$2="選択してください",$O$2=""),"建て方を選択してください",IFERROR(VLOOKUP(W73,こどもエコグレード!A:E,5,FALSE),"対象外"))))</f>
        <v/>
      </c>
      <c r="W73" s="79" t="str">
        <f t="shared" si="2"/>
        <v>共同住宅選択してください</v>
      </c>
      <c r="X73" s="79" t="str">
        <f t="shared" si="9"/>
        <v>子育てエコ内窓</v>
      </c>
      <c r="Y73" s="80" t="str">
        <f>IF(P73&lt;&gt;"",IFERROR(IF($O$2="共同住宅（4階建以上）",VLOOKUP(X73,補助額!A:H,8,FALSE),VLOOKUP(X73,補助額!A:H,7,FALSE)),"－"),"")</f>
        <v/>
      </c>
      <c r="Z73" s="87" t="str">
        <f t="shared" si="10"/>
        <v/>
      </c>
      <c r="AA73" s="79" t="str">
        <f t="shared" si="11"/>
        <v/>
      </c>
      <c r="AB73" s="79" t="str">
        <f t="shared" si="12"/>
        <v>子育てエコ内窓</v>
      </c>
      <c r="AC73" s="80" t="str">
        <f>IF(P73&lt;&gt;"",IFERROR(IF($O$2="共同住宅（4階建以上）",VLOOKUP(AB73,補助額!A:H,8,FALSE),VLOOKUP(AB73,補助額!A:H,7,FALSE)),"－"),"")</f>
        <v/>
      </c>
      <c r="AD73" s="88" t="str">
        <f t="shared" si="13"/>
        <v/>
      </c>
      <c r="AE73" s="82" t="str">
        <f>IF(P73="","",IF(OR($M$2="選択してください",$M$2=""),"地域を選択してください",IF(OR($O$2="選択してください",$O$2=""),"建て方を選択してください",IFERROR(VLOOKUP(AF73,こどもエコグレード!A:F,6,FALSE),"対象外"))))</f>
        <v/>
      </c>
      <c r="AF73" s="83" t="str">
        <f t="shared" si="14"/>
        <v>共同住宅選択してください</v>
      </c>
      <c r="AG73" s="89"/>
      <c r="AH73" s="89"/>
      <c r="AI73" s="89"/>
    </row>
    <row r="74" spans="1:35" ht="18" customHeight="1" x14ac:dyDescent="0.4">
      <c r="A74" s="64" t="str">
        <f t="shared" si="3"/>
        <v/>
      </c>
      <c r="B74" s="64" t="str">
        <f t="shared" si="4"/>
        <v/>
      </c>
      <c r="C74" s="64" t="str">
        <f t="shared" si="5"/>
        <v/>
      </c>
      <c r="D74" s="64" t="str">
        <f t="shared" si="0"/>
        <v/>
      </c>
      <c r="E74" s="64">
        <f>IFERROR(VLOOKUP(H74&amp;I74,LIXIL対象製品リスト!T:W,3,FALSE),0)</f>
        <v>0</v>
      </c>
      <c r="F74" s="64">
        <f>IFERROR(VLOOKUP(I74&amp;J74,LIXIL対象製品リスト!T:W,4,FALSE),0)</f>
        <v>0</v>
      </c>
      <c r="H74" s="16"/>
      <c r="I74" s="73"/>
      <c r="J74" s="72"/>
      <c r="K74" s="73"/>
      <c r="L74" s="72"/>
      <c r="M74" s="72"/>
      <c r="N74" s="74" t="str">
        <f>IF(OR(L74="",M74=""),"",IF((L74+E74)*(M74+F74)/10^6&gt;=サイズ!$D$13,"大（L）",IF((L74+E74)*(M74+F74)/10^6&gt;=サイズ!$D$12,"中（M）",IF((L74+E74)*(M74+F74)/10^6&gt;=サイズ!$D$11,"小（S）",IF((L74+E74)*(M74+F74)/10^6&gt;=サイズ!$D$10,"極小（X）","対象外")))))</f>
        <v/>
      </c>
      <c r="O74" s="74" t="str">
        <f>IFERROR(IF(OR(H74="",I74="",J74="",K74="",L74="",M74=""),"",VLOOKUP(SUBSTITUTE(H74&amp;I74&amp;J74&amp;K74&amp;N74,CHAR(10),""),LIXIL対象製品リスト!R:S,2,FALSE)),"対象の型番はありません")</f>
        <v/>
      </c>
      <c r="P74" s="74" t="str">
        <f t="shared" si="6"/>
        <v/>
      </c>
      <c r="Q74" s="85"/>
      <c r="R74" s="76" t="str">
        <f t="shared" si="1"/>
        <v/>
      </c>
      <c r="S74" s="76" t="str">
        <f t="shared" si="7"/>
        <v>窓リノベ24内窓</v>
      </c>
      <c r="T74" s="77" t="str">
        <f>IF(P74&lt;&gt;"",IFERROR(IF($O$2="共同住宅（4階建以上）",VLOOKUP(S74,補助額!A:H,8,FALSE),VLOOKUP(S74,補助額!A:H,7,FALSE)),"－"),"")</f>
        <v/>
      </c>
      <c r="U74" s="86" t="str">
        <f t="shared" si="8"/>
        <v/>
      </c>
      <c r="V74" s="79" t="str">
        <f>IF(P74="","",IF(OR($M$2="選択してください",$M$2=""),"地域を選択してください",IF(OR($O$2="選択してください",$O$2=""),"建て方を選択してください",IFERROR(VLOOKUP(W74,こどもエコグレード!A:E,5,FALSE),"対象外"))))</f>
        <v/>
      </c>
      <c r="W74" s="79" t="str">
        <f t="shared" si="2"/>
        <v>共同住宅選択してください</v>
      </c>
      <c r="X74" s="79" t="str">
        <f t="shared" si="9"/>
        <v>子育てエコ内窓</v>
      </c>
      <c r="Y74" s="80" t="str">
        <f>IF(P74&lt;&gt;"",IFERROR(IF($O$2="共同住宅（4階建以上）",VLOOKUP(X74,補助額!A:H,8,FALSE),VLOOKUP(X74,補助額!A:H,7,FALSE)),"－"),"")</f>
        <v/>
      </c>
      <c r="Z74" s="87" t="str">
        <f t="shared" si="10"/>
        <v/>
      </c>
      <c r="AA74" s="79" t="str">
        <f t="shared" si="11"/>
        <v/>
      </c>
      <c r="AB74" s="79" t="str">
        <f t="shared" si="12"/>
        <v>子育てエコ内窓</v>
      </c>
      <c r="AC74" s="80" t="str">
        <f>IF(P74&lt;&gt;"",IFERROR(IF($O$2="共同住宅（4階建以上）",VLOOKUP(AB74,補助額!A:H,8,FALSE),VLOOKUP(AB74,補助額!A:H,7,FALSE)),"－"),"")</f>
        <v/>
      </c>
      <c r="AD74" s="88" t="str">
        <f t="shared" si="13"/>
        <v/>
      </c>
      <c r="AE74" s="82" t="str">
        <f>IF(P74="","",IF(OR($M$2="選択してください",$M$2=""),"地域を選択してください",IF(OR($O$2="選択してください",$O$2=""),"建て方を選択してください",IFERROR(VLOOKUP(AF74,こどもエコグレード!A:F,6,FALSE),"対象外"))))</f>
        <v/>
      </c>
      <c r="AF74" s="83" t="str">
        <f t="shared" si="14"/>
        <v>共同住宅選択してください</v>
      </c>
      <c r="AG74" s="89"/>
      <c r="AH74" s="89"/>
      <c r="AI74" s="89"/>
    </row>
    <row r="75" spans="1:35" ht="18" customHeight="1" x14ac:dyDescent="0.4">
      <c r="A75" s="64" t="str">
        <f t="shared" si="3"/>
        <v/>
      </c>
      <c r="B75" s="64" t="str">
        <f t="shared" si="4"/>
        <v/>
      </c>
      <c r="C75" s="64" t="str">
        <f t="shared" si="5"/>
        <v/>
      </c>
      <c r="D75" s="64" t="str">
        <f t="shared" si="0"/>
        <v/>
      </c>
      <c r="E75" s="64">
        <f>IFERROR(VLOOKUP(H75&amp;I75,LIXIL対象製品リスト!T:W,3,FALSE),0)</f>
        <v>0</v>
      </c>
      <c r="F75" s="64">
        <f>IFERROR(VLOOKUP(I75&amp;J75,LIXIL対象製品リスト!T:W,4,FALSE),0)</f>
        <v>0</v>
      </c>
      <c r="H75" s="16"/>
      <c r="I75" s="73"/>
      <c r="J75" s="72"/>
      <c r="K75" s="73"/>
      <c r="L75" s="72"/>
      <c r="M75" s="72"/>
      <c r="N75" s="74" t="str">
        <f>IF(OR(L75="",M75=""),"",IF((L75+E75)*(M75+F75)/10^6&gt;=サイズ!$D$13,"大（L）",IF((L75+E75)*(M75+F75)/10^6&gt;=サイズ!$D$12,"中（M）",IF((L75+E75)*(M75+F75)/10^6&gt;=サイズ!$D$11,"小（S）",IF((L75+E75)*(M75+F75)/10^6&gt;=サイズ!$D$10,"極小（X）","対象外")))))</f>
        <v/>
      </c>
      <c r="O75" s="74" t="str">
        <f>IFERROR(IF(OR(H75="",I75="",J75="",K75="",L75="",M75=""),"",VLOOKUP(SUBSTITUTE(H75&amp;I75&amp;J75&amp;K75&amp;N75,CHAR(10),""),LIXIL対象製品リスト!R:S,2,FALSE)),"対象の型番はありません")</f>
        <v/>
      </c>
      <c r="P75" s="74" t="str">
        <f t="shared" si="6"/>
        <v/>
      </c>
      <c r="Q75" s="85"/>
      <c r="R75" s="76" t="str">
        <f t="shared" si="1"/>
        <v/>
      </c>
      <c r="S75" s="76" t="str">
        <f t="shared" si="7"/>
        <v>窓リノベ24内窓</v>
      </c>
      <c r="T75" s="77" t="str">
        <f>IF(P75&lt;&gt;"",IFERROR(IF($O$2="共同住宅（4階建以上）",VLOOKUP(S75,補助額!A:H,8,FALSE),VLOOKUP(S75,補助額!A:H,7,FALSE)),"－"),"")</f>
        <v/>
      </c>
      <c r="U75" s="86" t="str">
        <f t="shared" si="8"/>
        <v/>
      </c>
      <c r="V75" s="79" t="str">
        <f>IF(P75="","",IF(OR($M$2="選択してください",$M$2=""),"地域を選択してください",IF(OR($O$2="選択してください",$O$2=""),"建て方を選択してください",IFERROR(VLOOKUP(W75,こどもエコグレード!A:E,5,FALSE),"対象外"))))</f>
        <v/>
      </c>
      <c r="W75" s="79" t="str">
        <f t="shared" si="2"/>
        <v>共同住宅選択してください</v>
      </c>
      <c r="X75" s="79" t="str">
        <f t="shared" si="9"/>
        <v>子育てエコ内窓</v>
      </c>
      <c r="Y75" s="80" t="str">
        <f>IF(P75&lt;&gt;"",IFERROR(IF($O$2="共同住宅（4階建以上）",VLOOKUP(X75,補助額!A:H,8,FALSE),VLOOKUP(X75,補助額!A:H,7,FALSE)),"－"),"")</f>
        <v/>
      </c>
      <c r="Z75" s="87" t="str">
        <f t="shared" si="10"/>
        <v/>
      </c>
      <c r="AA75" s="79" t="str">
        <f t="shared" si="11"/>
        <v/>
      </c>
      <c r="AB75" s="79" t="str">
        <f t="shared" si="12"/>
        <v>子育てエコ内窓</v>
      </c>
      <c r="AC75" s="80" t="str">
        <f>IF(P75&lt;&gt;"",IFERROR(IF($O$2="共同住宅（4階建以上）",VLOOKUP(AB75,補助額!A:H,8,FALSE),VLOOKUP(AB75,補助額!A:H,7,FALSE)),"－"),"")</f>
        <v/>
      </c>
      <c r="AD75" s="88" t="str">
        <f t="shared" si="13"/>
        <v/>
      </c>
      <c r="AE75" s="82" t="str">
        <f>IF(P75="","",IF(OR($M$2="選択してください",$M$2=""),"地域を選択してください",IF(OR($O$2="選択してください",$O$2=""),"建て方を選択してください",IFERROR(VLOOKUP(AF75,こどもエコグレード!A:F,6,FALSE),"対象外"))))</f>
        <v/>
      </c>
      <c r="AF75" s="83" t="str">
        <f t="shared" si="14"/>
        <v>共同住宅選択してください</v>
      </c>
      <c r="AG75" s="89"/>
      <c r="AH75" s="89"/>
      <c r="AI75" s="89"/>
    </row>
    <row r="76" spans="1:35" ht="18" customHeight="1" x14ac:dyDescent="0.4">
      <c r="A76" s="64" t="str">
        <f t="shared" si="3"/>
        <v/>
      </c>
      <c r="B76" s="64" t="str">
        <f t="shared" si="4"/>
        <v/>
      </c>
      <c r="C76" s="64" t="str">
        <f t="shared" si="5"/>
        <v/>
      </c>
      <c r="D76" s="64" t="str">
        <f t="shared" si="0"/>
        <v/>
      </c>
      <c r="E76" s="64">
        <f>IFERROR(VLOOKUP(H76&amp;I76,LIXIL対象製品リスト!T:W,3,FALSE),0)</f>
        <v>0</v>
      </c>
      <c r="F76" s="64">
        <f>IFERROR(VLOOKUP(I76&amp;J76,LIXIL対象製品リスト!T:W,4,FALSE),0)</f>
        <v>0</v>
      </c>
      <c r="H76" s="16"/>
      <c r="I76" s="73"/>
      <c r="J76" s="72"/>
      <c r="K76" s="73"/>
      <c r="L76" s="72"/>
      <c r="M76" s="72"/>
      <c r="N76" s="74" t="str">
        <f>IF(OR(L76="",M76=""),"",IF((L76+E76)*(M76+F76)/10^6&gt;=サイズ!$D$13,"大（L）",IF((L76+E76)*(M76+F76)/10^6&gt;=サイズ!$D$12,"中（M）",IF((L76+E76)*(M76+F76)/10^6&gt;=サイズ!$D$11,"小（S）",IF((L76+E76)*(M76+F76)/10^6&gt;=サイズ!$D$10,"極小（X）","対象外")))))</f>
        <v/>
      </c>
      <c r="O76" s="74" t="str">
        <f>IFERROR(IF(OR(H76="",I76="",J76="",K76="",L76="",M76=""),"",VLOOKUP(SUBSTITUTE(H76&amp;I76&amp;J76&amp;K76&amp;N76,CHAR(10),""),LIXIL対象製品リスト!R:S,2,FALSE)),"対象の型番はありません")</f>
        <v/>
      </c>
      <c r="P76" s="74" t="str">
        <f t="shared" si="6"/>
        <v/>
      </c>
      <c r="Q76" s="85"/>
      <c r="R76" s="76" t="str">
        <f t="shared" si="1"/>
        <v/>
      </c>
      <c r="S76" s="76" t="str">
        <f t="shared" si="7"/>
        <v>窓リノベ24内窓</v>
      </c>
      <c r="T76" s="77" t="str">
        <f>IF(P76&lt;&gt;"",IFERROR(IF($O$2="共同住宅（4階建以上）",VLOOKUP(S76,補助額!A:H,8,FALSE),VLOOKUP(S76,補助額!A:H,7,FALSE)),"－"),"")</f>
        <v/>
      </c>
      <c r="U76" s="86" t="str">
        <f t="shared" si="8"/>
        <v/>
      </c>
      <c r="V76" s="79" t="str">
        <f>IF(P76="","",IF(OR($M$2="選択してください",$M$2=""),"地域を選択してください",IF(OR($O$2="選択してください",$O$2=""),"建て方を選択してください",IFERROR(VLOOKUP(W76,こどもエコグレード!A:E,5,FALSE),"対象外"))))</f>
        <v/>
      </c>
      <c r="W76" s="79" t="str">
        <f t="shared" si="2"/>
        <v>共同住宅選択してください</v>
      </c>
      <c r="X76" s="79" t="str">
        <f t="shared" si="9"/>
        <v>子育てエコ内窓</v>
      </c>
      <c r="Y76" s="80" t="str">
        <f>IF(P76&lt;&gt;"",IFERROR(IF($O$2="共同住宅（4階建以上）",VLOOKUP(X76,補助額!A:H,8,FALSE),VLOOKUP(X76,補助額!A:H,7,FALSE)),"－"),"")</f>
        <v/>
      </c>
      <c r="Z76" s="87" t="str">
        <f t="shared" si="10"/>
        <v/>
      </c>
      <c r="AA76" s="79" t="str">
        <f t="shared" si="11"/>
        <v/>
      </c>
      <c r="AB76" s="79" t="str">
        <f t="shared" si="12"/>
        <v>子育てエコ内窓</v>
      </c>
      <c r="AC76" s="80" t="str">
        <f>IF(P76&lt;&gt;"",IFERROR(IF($O$2="共同住宅（4階建以上）",VLOOKUP(AB76,補助額!A:H,8,FALSE),VLOOKUP(AB76,補助額!A:H,7,FALSE)),"－"),"")</f>
        <v/>
      </c>
      <c r="AD76" s="88" t="str">
        <f t="shared" si="13"/>
        <v/>
      </c>
      <c r="AE76" s="82" t="str">
        <f>IF(P76="","",IF(OR($M$2="選択してください",$M$2=""),"地域を選択してください",IF(OR($O$2="選択してください",$O$2=""),"建て方を選択してください",IFERROR(VLOOKUP(AF76,こどもエコグレード!A:F,6,FALSE),"対象外"))))</f>
        <v/>
      </c>
      <c r="AF76" s="83" t="str">
        <f t="shared" si="14"/>
        <v>共同住宅選択してください</v>
      </c>
      <c r="AG76" s="89"/>
      <c r="AH76" s="89"/>
      <c r="AI76" s="89"/>
    </row>
    <row r="77" spans="1:35" ht="18" customHeight="1" x14ac:dyDescent="0.4">
      <c r="A77" s="64" t="str">
        <f t="shared" si="3"/>
        <v/>
      </c>
      <c r="B77" s="64" t="str">
        <f t="shared" si="4"/>
        <v/>
      </c>
      <c r="C77" s="64" t="str">
        <f t="shared" si="5"/>
        <v/>
      </c>
      <c r="D77" s="64" t="str">
        <f t="shared" si="0"/>
        <v/>
      </c>
      <c r="E77" s="64">
        <f>IFERROR(VLOOKUP(H77&amp;I77,LIXIL対象製品リスト!T:W,3,FALSE),0)</f>
        <v>0</v>
      </c>
      <c r="F77" s="64">
        <f>IFERROR(VLOOKUP(I77&amp;J77,LIXIL対象製品リスト!T:W,4,FALSE),0)</f>
        <v>0</v>
      </c>
      <c r="H77" s="16"/>
      <c r="I77" s="73"/>
      <c r="J77" s="72"/>
      <c r="K77" s="73"/>
      <c r="L77" s="72"/>
      <c r="M77" s="72"/>
      <c r="N77" s="74" t="str">
        <f>IF(OR(L77="",M77=""),"",IF((L77+E77)*(M77+F77)/10^6&gt;=サイズ!$D$13,"大（L）",IF((L77+E77)*(M77+F77)/10^6&gt;=サイズ!$D$12,"中（M）",IF((L77+E77)*(M77+F77)/10^6&gt;=サイズ!$D$11,"小（S）",IF((L77+E77)*(M77+F77)/10^6&gt;=サイズ!$D$10,"極小（X）","対象外")))))</f>
        <v/>
      </c>
      <c r="O77" s="74" t="str">
        <f>IFERROR(IF(OR(H77="",I77="",J77="",K77="",L77="",M77=""),"",VLOOKUP(SUBSTITUTE(H77&amp;I77&amp;J77&amp;K77&amp;N77,CHAR(10),""),LIXIL対象製品リスト!R:S,2,FALSE)),"対象の型番はありません")</f>
        <v/>
      </c>
      <c r="P77" s="74" t="str">
        <f t="shared" si="6"/>
        <v/>
      </c>
      <c r="Q77" s="85"/>
      <c r="R77" s="76" t="str">
        <f t="shared" si="1"/>
        <v/>
      </c>
      <c r="S77" s="76" t="str">
        <f t="shared" si="7"/>
        <v>窓リノベ24内窓</v>
      </c>
      <c r="T77" s="77" t="str">
        <f>IF(P77&lt;&gt;"",IFERROR(IF($O$2="共同住宅（4階建以上）",VLOOKUP(S77,補助額!A:H,8,FALSE),VLOOKUP(S77,補助額!A:H,7,FALSE)),"－"),"")</f>
        <v/>
      </c>
      <c r="U77" s="86" t="str">
        <f t="shared" si="8"/>
        <v/>
      </c>
      <c r="V77" s="79" t="str">
        <f>IF(P77="","",IF(OR($M$2="選択してください",$M$2=""),"地域を選択してください",IF(OR($O$2="選択してください",$O$2=""),"建て方を選択してください",IFERROR(VLOOKUP(W77,こどもエコグレード!A:E,5,FALSE),"対象外"))))</f>
        <v/>
      </c>
      <c r="W77" s="79" t="str">
        <f t="shared" si="2"/>
        <v>共同住宅選択してください</v>
      </c>
      <c r="X77" s="79" t="str">
        <f t="shared" si="9"/>
        <v>子育てエコ内窓</v>
      </c>
      <c r="Y77" s="80" t="str">
        <f>IF(P77&lt;&gt;"",IFERROR(IF($O$2="共同住宅（4階建以上）",VLOOKUP(X77,補助額!A:H,8,FALSE),VLOOKUP(X77,補助額!A:H,7,FALSE)),"－"),"")</f>
        <v/>
      </c>
      <c r="Z77" s="87" t="str">
        <f t="shared" si="10"/>
        <v/>
      </c>
      <c r="AA77" s="79" t="str">
        <f t="shared" si="11"/>
        <v/>
      </c>
      <c r="AB77" s="79" t="str">
        <f t="shared" si="12"/>
        <v>子育てエコ内窓</v>
      </c>
      <c r="AC77" s="80" t="str">
        <f>IF(P77&lt;&gt;"",IFERROR(IF($O$2="共同住宅（4階建以上）",VLOOKUP(AB77,補助額!A:H,8,FALSE),VLOOKUP(AB77,補助額!A:H,7,FALSE)),"－"),"")</f>
        <v/>
      </c>
      <c r="AD77" s="88" t="str">
        <f t="shared" si="13"/>
        <v/>
      </c>
      <c r="AE77" s="82" t="str">
        <f>IF(P77="","",IF(OR($M$2="選択してください",$M$2=""),"地域を選択してください",IF(OR($O$2="選択してください",$O$2=""),"建て方を選択してください",IFERROR(VLOOKUP(AF77,こどもエコグレード!A:F,6,FALSE),"対象外"))))</f>
        <v/>
      </c>
      <c r="AF77" s="83" t="str">
        <f t="shared" si="14"/>
        <v>共同住宅選択してください</v>
      </c>
      <c r="AG77" s="89"/>
      <c r="AH77" s="89"/>
      <c r="AI77" s="89"/>
    </row>
    <row r="78" spans="1:35" ht="18" customHeight="1" x14ac:dyDescent="0.4">
      <c r="A78" s="64" t="str">
        <f t="shared" si="3"/>
        <v/>
      </c>
      <c r="B78" s="64" t="str">
        <f t="shared" si="4"/>
        <v/>
      </c>
      <c r="C78" s="64" t="str">
        <f t="shared" si="5"/>
        <v/>
      </c>
      <c r="D78" s="64" t="str">
        <f t="shared" si="0"/>
        <v/>
      </c>
      <c r="E78" s="64">
        <f>IFERROR(VLOOKUP(H78&amp;I78,LIXIL対象製品リスト!T:W,3,FALSE),0)</f>
        <v>0</v>
      </c>
      <c r="F78" s="64">
        <f>IFERROR(VLOOKUP(I78&amp;J78,LIXIL対象製品リスト!T:W,4,FALSE),0)</f>
        <v>0</v>
      </c>
      <c r="H78" s="16"/>
      <c r="I78" s="73"/>
      <c r="J78" s="72"/>
      <c r="K78" s="73"/>
      <c r="L78" s="72"/>
      <c r="M78" s="72"/>
      <c r="N78" s="74" t="str">
        <f>IF(OR(L78="",M78=""),"",IF((L78+E78)*(M78+F78)/10^6&gt;=サイズ!$D$13,"大（L）",IF((L78+E78)*(M78+F78)/10^6&gt;=サイズ!$D$12,"中（M）",IF((L78+E78)*(M78+F78)/10^6&gt;=サイズ!$D$11,"小（S）",IF((L78+E78)*(M78+F78)/10^6&gt;=サイズ!$D$10,"極小（X）","対象外")))))</f>
        <v/>
      </c>
      <c r="O78" s="74" t="str">
        <f>IFERROR(IF(OR(H78="",I78="",J78="",K78="",L78="",M78=""),"",VLOOKUP(SUBSTITUTE(H78&amp;I78&amp;J78&amp;K78&amp;N78,CHAR(10),""),LIXIL対象製品リスト!R:S,2,FALSE)),"対象の型番はありません")</f>
        <v/>
      </c>
      <c r="P78" s="74" t="str">
        <f t="shared" si="6"/>
        <v/>
      </c>
      <c r="Q78" s="85"/>
      <c r="R78" s="76" t="str">
        <f t="shared" si="1"/>
        <v/>
      </c>
      <c r="S78" s="76" t="str">
        <f t="shared" si="7"/>
        <v>窓リノベ24内窓</v>
      </c>
      <c r="T78" s="77" t="str">
        <f>IF(P78&lt;&gt;"",IFERROR(IF($O$2="共同住宅（4階建以上）",VLOOKUP(S78,補助額!A:H,8,FALSE),VLOOKUP(S78,補助額!A:H,7,FALSE)),"－"),"")</f>
        <v/>
      </c>
      <c r="U78" s="86" t="str">
        <f t="shared" si="8"/>
        <v/>
      </c>
      <c r="V78" s="79" t="str">
        <f>IF(P78="","",IF(OR($M$2="選択してください",$M$2=""),"地域を選択してください",IF(OR($O$2="選択してください",$O$2=""),"建て方を選択してください",IFERROR(VLOOKUP(W78,こどもエコグレード!A:E,5,FALSE),"対象外"))))</f>
        <v/>
      </c>
      <c r="W78" s="79" t="str">
        <f t="shared" si="2"/>
        <v>共同住宅選択してください</v>
      </c>
      <c r="X78" s="79" t="str">
        <f t="shared" si="9"/>
        <v>子育てエコ内窓</v>
      </c>
      <c r="Y78" s="80" t="str">
        <f>IF(P78&lt;&gt;"",IFERROR(IF($O$2="共同住宅（4階建以上）",VLOOKUP(X78,補助額!A:H,8,FALSE),VLOOKUP(X78,補助額!A:H,7,FALSE)),"－"),"")</f>
        <v/>
      </c>
      <c r="Z78" s="87" t="str">
        <f t="shared" si="10"/>
        <v/>
      </c>
      <c r="AA78" s="79" t="str">
        <f t="shared" si="11"/>
        <v/>
      </c>
      <c r="AB78" s="79" t="str">
        <f t="shared" si="12"/>
        <v>子育てエコ内窓</v>
      </c>
      <c r="AC78" s="80" t="str">
        <f>IF(P78&lt;&gt;"",IFERROR(IF($O$2="共同住宅（4階建以上）",VLOOKUP(AB78,補助額!A:H,8,FALSE),VLOOKUP(AB78,補助額!A:H,7,FALSE)),"－"),"")</f>
        <v/>
      </c>
      <c r="AD78" s="88" t="str">
        <f t="shared" si="13"/>
        <v/>
      </c>
      <c r="AE78" s="82" t="str">
        <f>IF(P78="","",IF(OR($M$2="選択してください",$M$2=""),"地域を選択してください",IF(OR($O$2="選択してください",$O$2=""),"建て方を選択してください",IFERROR(VLOOKUP(AF78,こどもエコグレード!A:F,6,FALSE),"対象外"))))</f>
        <v/>
      </c>
      <c r="AF78" s="83" t="str">
        <f t="shared" si="14"/>
        <v>共同住宅選択してください</v>
      </c>
      <c r="AG78" s="89"/>
      <c r="AH78" s="89"/>
      <c r="AI78" s="89"/>
    </row>
    <row r="79" spans="1:35" ht="18" customHeight="1" x14ac:dyDescent="0.4">
      <c r="A79" s="64" t="str">
        <f t="shared" si="3"/>
        <v/>
      </c>
      <c r="B79" s="64" t="str">
        <f t="shared" si="4"/>
        <v/>
      </c>
      <c r="C79" s="64" t="str">
        <f t="shared" si="5"/>
        <v/>
      </c>
      <c r="D79" s="64" t="str">
        <f t="shared" si="0"/>
        <v/>
      </c>
      <c r="E79" s="64">
        <f>IFERROR(VLOOKUP(H79&amp;I79,LIXIL対象製品リスト!T:W,3,FALSE),0)</f>
        <v>0</v>
      </c>
      <c r="F79" s="64">
        <f>IFERROR(VLOOKUP(I79&amp;J79,LIXIL対象製品リスト!T:W,4,FALSE),0)</f>
        <v>0</v>
      </c>
      <c r="H79" s="16"/>
      <c r="I79" s="73"/>
      <c r="J79" s="72"/>
      <c r="K79" s="73"/>
      <c r="L79" s="72"/>
      <c r="M79" s="72"/>
      <c r="N79" s="74" t="str">
        <f>IF(OR(L79="",M79=""),"",IF((L79+E79)*(M79+F79)/10^6&gt;=サイズ!$D$13,"大（L）",IF((L79+E79)*(M79+F79)/10^6&gt;=サイズ!$D$12,"中（M）",IF((L79+E79)*(M79+F79)/10^6&gt;=サイズ!$D$11,"小（S）",IF((L79+E79)*(M79+F79)/10^6&gt;=サイズ!$D$10,"極小（X）","対象外")))))</f>
        <v/>
      </c>
      <c r="O79" s="74" t="str">
        <f>IFERROR(IF(OR(H79="",I79="",J79="",K79="",L79="",M79=""),"",VLOOKUP(SUBSTITUTE(H79&amp;I79&amp;J79&amp;K79&amp;N79,CHAR(10),""),LIXIL対象製品リスト!R:S,2,FALSE)),"対象の型番はありません")</f>
        <v/>
      </c>
      <c r="P79" s="74" t="str">
        <f t="shared" si="6"/>
        <v/>
      </c>
      <c r="Q79" s="85"/>
      <c r="R79" s="76" t="str">
        <f t="shared" si="1"/>
        <v/>
      </c>
      <c r="S79" s="76" t="str">
        <f t="shared" si="7"/>
        <v>窓リノベ24内窓</v>
      </c>
      <c r="T79" s="77" t="str">
        <f>IF(P79&lt;&gt;"",IFERROR(IF($O$2="共同住宅（4階建以上）",VLOOKUP(S79,補助額!A:H,8,FALSE),VLOOKUP(S79,補助額!A:H,7,FALSE)),"－"),"")</f>
        <v/>
      </c>
      <c r="U79" s="86" t="str">
        <f t="shared" si="8"/>
        <v/>
      </c>
      <c r="V79" s="79" t="str">
        <f>IF(P79="","",IF(OR($M$2="選択してください",$M$2=""),"地域を選択してください",IF(OR($O$2="選択してください",$O$2=""),"建て方を選択してください",IFERROR(VLOOKUP(W79,こどもエコグレード!A:E,5,FALSE),"対象外"))))</f>
        <v/>
      </c>
      <c r="W79" s="79" t="str">
        <f t="shared" si="2"/>
        <v>共同住宅選択してください</v>
      </c>
      <c r="X79" s="79" t="str">
        <f t="shared" si="9"/>
        <v>子育てエコ内窓</v>
      </c>
      <c r="Y79" s="80" t="str">
        <f>IF(P79&lt;&gt;"",IFERROR(IF($O$2="共同住宅（4階建以上）",VLOOKUP(X79,補助額!A:H,8,FALSE),VLOOKUP(X79,補助額!A:H,7,FALSE)),"－"),"")</f>
        <v/>
      </c>
      <c r="Z79" s="87" t="str">
        <f t="shared" si="10"/>
        <v/>
      </c>
      <c r="AA79" s="79" t="str">
        <f t="shared" si="11"/>
        <v/>
      </c>
      <c r="AB79" s="79" t="str">
        <f t="shared" si="12"/>
        <v>子育てエコ内窓</v>
      </c>
      <c r="AC79" s="80" t="str">
        <f>IF(P79&lt;&gt;"",IFERROR(IF($O$2="共同住宅（4階建以上）",VLOOKUP(AB79,補助額!A:H,8,FALSE),VLOOKUP(AB79,補助額!A:H,7,FALSE)),"－"),"")</f>
        <v/>
      </c>
      <c r="AD79" s="88" t="str">
        <f t="shared" si="13"/>
        <v/>
      </c>
      <c r="AE79" s="82" t="str">
        <f>IF(P79="","",IF(OR($M$2="選択してください",$M$2=""),"地域を選択してください",IF(OR($O$2="選択してください",$O$2=""),"建て方を選択してください",IFERROR(VLOOKUP(AF79,こどもエコグレード!A:F,6,FALSE),"対象外"))))</f>
        <v/>
      </c>
      <c r="AF79" s="83" t="str">
        <f t="shared" si="14"/>
        <v>共同住宅選択してください</v>
      </c>
      <c r="AG79" s="89"/>
      <c r="AH79" s="89"/>
      <c r="AI79" s="89"/>
    </row>
    <row r="80" spans="1:35" ht="18" customHeight="1" x14ac:dyDescent="0.4">
      <c r="A80" s="64" t="str">
        <f t="shared" si="3"/>
        <v/>
      </c>
      <c r="B80" s="64" t="str">
        <f t="shared" si="4"/>
        <v/>
      </c>
      <c r="C80" s="64" t="str">
        <f t="shared" si="5"/>
        <v/>
      </c>
      <c r="D80" s="64" t="str">
        <f t="shared" ref="D80:D143" si="15">IF(P80&lt;&gt;"",SUBSTITUTE(SUBSTITUTE(SUBSTITUTE(SUBSTITUTE(SUBSTITUTE(SUBSTITUTE(SUBSTITUTE(SUBSTITUTE(SUBSTITUTE(SUBSTITUTE(SUBSTITUTE(SUBSTITUTE(SUBSTITUTE(SUBSTITUTE(SUBSTITUTE(SUBSTITUTE(SUBSTITUTE(SUBSTITUTE(SUBSTITUTE(SUBSTITUTE(SUBSTITUTE(SUBSTITUTE(H80&amp;I80&amp;J80&amp;P80,"(","_"),")","_"),"（","_"),"）","_"),"-","_"),"―","_"),"－","_"),"・","_"),"／","_"),"/","_")," ","_"),"　","_"),"+","_"),"＋","_"),"A4","A4サッシ"),"Ａ４","A4サッシ"),"Ａ4","A4サッシ"),"A４","A4サッシ"),"~","_"),"～","_"),",","_"),"、","_"),"")</f>
        <v/>
      </c>
      <c r="E80" s="64">
        <f>IFERROR(VLOOKUP(H80&amp;I80,LIXIL対象製品リスト!T:W,3,FALSE),0)</f>
        <v>0</v>
      </c>
      <c r="F80" s="64">
        <f>IFERROR(VLOOKUP(I80&amp;J80,LIXIL対象製品リスト!T:W,4,FALSE),0)</f>
        <v>0</v>
      </c>
      <c r="H80" s="16"/>
      <c r="I80" s="73"/>
      <c r="J80" s="72"/>
      <c r="K80" s="73"/>
      <c r="L80" s="72"/>
      <c r="M80" s="72"/>
      <c r="N80" s="74" t="str">
        <f>IF(OR(L80="",M80=""),"",IF((L80+E80)*(M80+F80)/10^6&gt;=サイズ!$D$13,"大（L）",IF((L80+E80)*(M80+F80)/10^6&gt;=サイズ!$D$12,"中（M）",IF((L80+E80)*(M80+F80)/10^6&gt;=サイズ!$D$11,"小（S）",IF((L80+E80)*(M80+F80)/10^6&gt;=サイズ!$D$10,"極小（X）","対象外")))))</f>
        <v/>
      </c>
      <c r="O80" s="74" t="str">
        <f>IFERROR(IF(OR(H80="",I80="",J80="",K80="",L80="",M80=""),"",VLOOKUP(SUBSTITUTE(H80&amp;I80&amp;J80&amp;K80&amp;N80,CHAR(10),""),LIXIL対象製品リスト!R:S,2,FALSE)),"対象の型番はありません")</f>
        <v/>
      </c>
      <c r="P80" s="74" t="str">
        <f t="shared" si="6"/>
        <v/>
      </c>
      <c r="Q80" s="85"/>
      <c r="R80" s="76" t="str">
        <f t="shared" ref="R80:R115" si="16">IF(P80&lt;&gt;"",IF(P80="P","SS",IF(OR(P80="S",P80="A"),P80,"対象外")),"")</f>
        <v/>
      </c>
      <c r="S80" s="76" t="str">
        <f t="shared" si="7"/>
        <v>窓リノベ24内窓</v>
      </c>
      <c r="T80" s="77" t="str">
        <f>IF(P80&lt;&gt;"",IFERROR(IF($O$2="共同住宅（4階建以上）",VLOOKUP(S80,補助額!A:H,8,FALSE),VLOOKUP(S80,補助額!A:H,7,FALSE)),"－"),"")</f>
        <v/>
      </c>
      <c r="U80" s="86" t="str">
        <f t="shared" si="8"/>
        <v/>
      </c>
      <c r="V80" s="79" t="str">
        <f>IF(P80="","",IF(OR($M$2="選択してください",$M$2=""),"地域を選択してください",IF(OR($O$2="選択してください",$O$2=""),"建て方を選択してください",IFERROR(VLOOKUP(W80,こどもエコグレード!A:E,5,FALSE),"対象外"))))</f>
        <v/>
      </c>
      <c r="W80" s="79" t="str">
        <f t="shared" ref="W80:W115" si="17">P80&amp;IF($O$2="戸建住宅","戸建住宅","共同住宅")&amp;$M$2</f>
        <v>共同住宅選択してください</v>
      </c>
      <c r="X80" s="79" t="str">
        <f t="shared" si="9"/>
        <v>子育てエコ内窓</v>
      </c>
      <c r="Y80" s="80" t="str">
        <f>IF(P80&lt;&gt;"",IFERROR(IF($O$2="共同住宅（4階建以上）",VLOOKUP(X80,補助額!A:H,8,FALSE),VLOOKUP(X80,補助額!A:H,7,FALSE)),"－"),"")</f>
        <v/>
      </c>
      <c r="Z80" s="87" t="str">
        <f t="shared" si="10"/>
        <v/>
      </c>
      <c r="AA80" s="79" t="str">
        <f t="shared" si="11"/>
        <v/>
      </c>
      <c r="AB80" s="79" t="str">
        <f t="shared" si="12"/>
        <v>子育てエコ内窓</v>
      </c>
      <c r="AC80" s="80" t="str">
        <f>IF(P80&lt;&gt;"",IFERROR(IF($O$2="共同住宅（4階建以上）",VLOOKUP(AB80,補助額!A:H,8,FALSE),VLOOKUP(AB80,補助額!A:H,7,FALSE)),"－"),"")</f>
        <v/>
      </c>
      <c r="AD80" s="88" t="str">
        <f t="shared" si="13"/>
        <v/>
      </c>
      <c r="AE80" s="82" t="str">
        <f>IF(P80="","",IF(OR($M$2="選択してください",$M$2=""),"地域を選択してください",IF(OR($O$2="選択してください",$O$2=""),"建て方を選択してください",IFERROR(VLOOKUP(AF80,こどもエコグレード!A:F,6,FALSE),"対象外"))))</f>
        <v/>
      </c>
      <c r="AF80" s="83" t="str">
        <f t="shared" si="14"/>
        <v>共同住宅選択してください</v>
      </c>
      <c r="AG80" s="89"/>
      <c r="AH80" s="89"/>
      <c r="AI80" s="89"/>
    </row>
    <row r="81" spans="1:35" ht="18" customHeight="1" x14ac:dyDescent="0.4">
      <c r="A81" s="64" t="str">
        <f t="shared" ref="A81:A144" si="18">IF(H81&lt;&gt;"",SUBSTITUTE(SUBSTITUTE(SUBSTITUTE(SUBSTITUTE(SUBSTITUTE(SUBSTITUTE(SUBSTITUTE(SUBSTITUTE(SUBSTITUTE(SUBSTITUTE(SUBSTITUTE(SUBSTITUTE(SUBSTITUTE(SUBSTITUTE(SUBSTITUTE(SUBSTITUTE(SUBSTITUTE(SUBSTITUTE(SUBSTITUTE(SUBSTITUTE(SUBSTITUTE(SUBSTITUTE(H81,"(","_"),")","_"),"（","_"),"）","_"),"-","_"),"―","_"),"－","_"),"・","_"),"／","_"),"/","_")," ","_"),"　","_"),"+","_"),"＋","_"),"A4","A4サッシ"),"Ａ４","A4サッシ"),"Ａ4","A4サッシ"),"A４","A4サッシ"),"~","_"),"～","_"),",","_"),"、","_"),"")</f>
        <v/>
      </c>
      <c r="B81" s="64" t="str">
        <f t="shared" ref="B81:B144" si="19">IF(I81&lt;&gt;"",SUBSTITUTE(SUBSTITUTE(SUBSTITUTE(SUBSTITUTE(SUBSTITUTE(SUBSTITUTE(SUBSTITUTE(SUBSTITUTE(SUBSTITUTE(SUBSTITUTE(SUBSTITUTE(SUBSTITUTE(SUBSTITUTE(SUBSTITUTE(SUBSTITUTE(SUBSTITUTE(SUBSTITUTE(SUBSTITUTE(SUBSTITUTE(SUBSTITUTE(SUBSTITUTE(SUBSTITUTE(H81&amp;I81,"(","_"),")","_"),"（","_"),"）","_"),"-","_"),"―","_"),"－","_"),"・","_"),"／","_"),"/","_")," ","_"),"　","_"),"+","_"),"＋","_"),"A4","A4サッシ"),"Ａ４","A4サッシ"),"Ａ4","A4サッシ"),"A４","A4サッシ"),"~","_"),"～","_"),",","_"),"、","_"),"")</f>
        <v/>
      </c>
      <c r="C81" s="64" t="str">
        <f t="shared" ref="C81:C144" si="20">IF(J81&lt;&gt;"",SUBSTITUTE(SUBSTITUTE(SUBSTITUTE(SUBSTITUTE(SUBSTITUTE(SUBSTITUTE(SUBSTITUTE(SUBSTITUTE(SUBSTITUTE(SUBSTITUTE(SUBSTITUTE(SUBSTITUTE(SUBSTITUTE(SUBSTITUTE(SUBSTITUTE(SUBSTITUTE(SUBSTITUTE(SUBSTITUTE(SUBSTITUTE(SUBSTITUTE(SUBSTITUTE(SUBSTITUTE(H81&amp;I81&amp;J81,"(","_"),")","_"),"（","_"),"）","_"),"-","_"),"―","_"),"－","_"),"・","_"),"／","_"),"/","_")," ","_"),"　","_"),"+","_"),"＋","_"),"A4","A4サッシ"),"Ａ４","A4サッシ"),"Ａ4","A4サッシ"),"A４","A4サッシ"),"~","_"),"～","_"),",","_"),"、","_"),"")</f>
        <v/>
      </c>
      <c r="D81" s="64" t="str">
        <f t="shared" si="15"/>
        <v/>
      </c>
      <c r="E81" s="64">
        <f>IFERROR(VLOOKUP(H81&amp;I81,LIXIL対象製品リスト!T:W,3,FALSE),0)</f>
        <v>0</v>
      </c>
      <c r="F81" s="64">
        <f>IFERROR(VLOOKUP(I81&amp;J81,LIXIL対象製品リスト!T:W,4,FALSE),0)</f>
        <v>0</v>
      </c>
      <c r="H81" s="16"/>
      <c r="I81" s="73"/>
      <c r="J81" s="72"/>
      <c r="K81" s="73"/>
      <c r="L81" s="72"/>
      <c r="M81" s="72"/>
      <c r="N81" s="74" t="str">
        <f>IF(OR(L81="",M81=""),"",IF((L81+E81)*(M81+F81)/10^6&gt;=サイズ!$D$13,"大（L）",IF((L81+E81)*(M81+F81)/10^6&gt;=サイズ!$D$12,"中（M）",IF((L81+E81)*(M81+F81)/10^6&gt;=サイズ!$D$11,"小（S）",IF((L81+E81)*(M81+F81)/10^6&gt;=サイズ!$D$10,"極小（X）","対象外")))))</f>
        <v/>
      </c>
      <c r="O81" s="74" t="str">
        <f>IFERROR(IF(OR(H81="",I81="",J81="",K81="",L81="",M81=""),"",VLOOKUP(SUBSTITUTE(H81&amp;I81&amp;J81&amp;K81&amp;N81,CHAR(10),""),LIXIL対象製品リスト!R:S,2,FALSE)),"対象の型番はありません")</f>
        <v/>
      </c>
      <c r="P81" s="74" t="str">
        <f t="shared" ref="P81:P144" si="21">IF(O81="","",IF(LEFT(O81,2)="対象","－",IF(LEFT(H81,2)="断熱",MID(O81,10,1),"－")))</f>
        <v/>
      </c>
      <c r="Q81" s="85"/>
      <c r="R81" s="76" t="str">
        <f t="shared" si="16"/>
        <v/>
      </c>
      <c r="S81" s="76" t="str">
        <f t="shared" ref="S81:S115" si="22">"窓リノベ24"&amp;"内窓"&amp;R81&amp;N81</f>
        <v>窓リノベ24内窓</v>
      </c>
      <c r="T81" s="77" t="str">
        <f>IF(P81&lt;&gt;"",IFERROR(IF($O$2="共同住宅（4階建以上）",VLOOKUP(S81,補助額!A:H,8,FALSE),VLOOKUP(S81,補助額!A:H,7,FALSE)),"－"),"")</f>
        <v/>
      </c>
      <c r="U81" s="86" t="str">
        <f t="shared" ref="U81:U144" si="23">IF(AND(Q81&lt;&gt;"",T81&lt;&gt;""),T81*Q81,"")</f>
        <v/>
      </c>
      <c r="V81" s="79" t="str">
        <f>IF(P81="","",IF(OR($M$2="選択してください",$M$2=""),"地域を選択してください",IF(OR($O$2="選択してください",$O$2=""),"建て方を選択してください",IFERROR(VLOOKUP(W81,こどもエコグレード!A:E,5,FALSE),"対象外"))))</f>
        <v/>
      </c>
      <c r="W81" s="79" t="str">
        <f t="shared" si="17"/>
        <v>共同住宅選択してください</v>
      </c>
      <c r="X81" s="79" t="str">
        <f t="shared" ref="X81:X115" si="24">"子育てエコ"&amp;"内窓"&amp;V81&amp;N81</f>
        <v>子育てエコ内窓</v>
      </c>
      <c r="Y81" s="80" t="str">
        <f>IF(P81&lt;&gt;"",IFERROR(IF($O$2="共同住宅（4階建以上）",VLOOKUP(X81,補助額!A:H,8,FALSE),VLOOKUP(X81,補助額!A:H,7,FALSE)),"－"),"")</f>
        <v/>
      </c>
      <c r="Z81" s="87" t="str">
        <f t="shared" ref="Z81:Z144" si="25">IF(AND(Q81&lt;&gt;"",Y81&lt;&gt;""),Y81*Q81,"")</f>
        <v/>
      </c>
      <c r="AA81" s="79" t="str">
        <f t="shared" ref="AA81:AA115" si="26">IF(P81="","",IF(RIGHT(H81,2)="防音","防音",IF(RIGHT(H81,2)="防犯","防犯",IF(RIGHT(H81,2)="防災","防災","－"))))</f>
        <v/>
      </c>
      <c r="AB81" s="79" t="str">
        <f t="shared" ref="AB81:AB115" si="27">"子育てエコ"&amp;"内窓"&amp;AA81&amp;N81</f>
        <v>子育てエコ内窓</v>
      </c>
      <c r="AC81" s="80" t="str">
        <f>IF(P81&lt;&gt;"",IFERROR(IF($O$2="共同住宅（4階建以上）",VLOOKUP(AB81,補助額!A:H,8,FALSE),VLOOKUP(AB81,補助額!A:H,7,FALSE)),"－"),"")</f>
        <v/>
      </c>
      <c r="AD81" s="88" t="str">
        <f t="shared" ref="AD81:AD144" si="28">IF(AND(Q81&lt;&gt;"",AC81&lt;&gt;""),AC81*Q81,"")</f>
        <v/>
      </c>
      <c r="AE81" s="82" t="str">
        <f>IF(P81="","",IF(OR($M$2="選択してください",$M$2=""),"地域を選択してください",IF(OR($O$2="選択してください",$O$2=""),"建て方を選択してください",IFERROR(VLOOKUP(AF81,こどもエコグレード!A:F,6,FALSE),"対象外"))))</f>
        <v/>
      </c>
      <c r="AF81" s="83" t="str">
        <f t="shared" ref="AF81:AF115" si="29">P81&amp;IF($O$2="戸建住宅","戸建住宅","共同住宅")&amp;$M$2</f>
        <v>共同住宅選択してください</v>
      </c>
      <c r="AG81" s="89"/>
      <c r="AH81" s="89"/>
      <c r="AI81" s="89"/>
    </row>
    <row r="82" spans="1:35" ht="18" customHeight="1" x14ac:dyDescent="0.4">
      <c r="A82" s="64" t="str">
        <f t="shared" si="18"/>
        <v/>
      </c>
      <c r="B82" s="64" t="str">
        <f t="shared" si="19"/>
        <v/>
      </c>
      <c r="C82" s="64" t="str">
        <f t="shared" si="20"/>
        <v/>
      </c>
      <c r="D82" s="64" t="str">
        <f t="shared" si="15"/>
        <v/>
      </c>
      <c r="E82" s="64">
        <f>IFERROR(VLOOKUP(H82&amp;I82,LIXIL対象製品リスト!T:W,3,FALSE),0)</f>
        <v>0</v>
      </c>
      <c r="F82" s="64">
        <f>IFERROR(VLOOKUP(I82&amp;J82,LIXIL対象製品リスト!T:W,4,FALSE),0)</f>
        <v>0</v>
      </c>
      <c r="H82" s="16"/>
      <c r="I82" s="73"/>
      <c r="J82" s="72"/>
      <c r="K82" s="73"/>
      <c r="L82" s="72"/>
      <c r="M82" s="72"/>
      <c r="N82" s="74" t="str">
        <f>IF(OR(L82="",M82=""),"",IF((L82+E82)*(M82+F82)/10^6&gt;=サイズ!$D$13,"大（L）",IF((L82+E82)*(M82+F82)/10^6&gt;=サイズ!$D$12,"中（M）",IF((L82+E82)*(M82+F82)/10^6&gt;=サイズ!$D$11,"小（S）",IF((L82+E82)*(M82+F82)/10^6&gt;=サイズ!$D$10,"極小（X）","対象外")))))</f>
        <v/>
      </c>
      <c r="O82" s="74" t="str">
        <f>IFERROR(IF(OR(H82="",I82="",J82="",K82="",L82="",M82=""),"",VLOOKUP(SUBSTITUTE(H82&amp;I82&amp;J82&amp;K82&amp;N82,CHAR(10),""),LIXIL対象製品リスト!R:S,2,FALSE)),"対象の型番はありません")</f>
        <v/>
      </c>
      <c r="P82" s="74" t="str">
        <f t="shared" si="21"/>
        <v/>
      </c>
      <c r="Q82" s="85"/>
      <c r="R82" s="76" t="str">
        <f t="shared" si="16"/>
        <v/>
      </c>
      <c r="S82" s="76" t="str">
        <f t="shared" si="22"/>
        <v>窓リノベ24内窓</v>
      </c>
      <c r="T82" s="77" t="str">
        <f>IF(P82&lt;&gt;"",IFERROR(IF($O$2="共同住宅（4階建以上）",VLOOKUP(S82,補助額!A:H,8,FALSE),VLOOKUP(S82,補助額!A:H,7,FALSE)),"－"),"")</f>
        <v/>
      </c>
      <c r="U82" s="86" t="str">
        <f t="shared" si="23"/>
        <v/>
      </c>
      <c r="V82" s="79" t="str">
        <f>IF(P82="","",IF(OR($M$2="選択してください",$M$2=""),"地域を選択してください",IF(OR($O$2="選択してください",$O$2=""),"建て方を選択してください",IFERROR(VLOOKUP(W82,こどもエコグレード!A:E,5,FALSE),"対象外"))))</f>
        <v/>
      </c>
      <c r="W82" s="79" t="str">
        <f t="shared" si="17"/>
        <v>共同住宅選択してください</v>
      </c>
      <c r="X82" s="79" t="str">
        <f t="shared" si="24"/>
        <v>子育てエコ内窓</v>
      </c>
      <c r="Y82" s="80" t="str">
        <f>IF(P82&lt;&gt;"",IFERROR(IF($O$2="共同住宅（4階建以上）",VLOOKUP(X82,補助額!A:H,8,FALSE),VLOOKUP(X82,補助額!A:H,7,FALSE)),"－"),"")</f>
        <v/>
      </c>
      <c r="Z82" s="87" t="str">
        <f t="shared" si="25"/>
        <v/>
      </c>
      <c r="AA82" s="79" t="str">
        <f t="shared" si="26"/>
        <v/>
      </c>
      <c r="AB82" s="79" t="str">
        <f t="shared" si="27"/>
        <v>子育てエコ内窓</v>
      </c>
      <c r="AC82" s="80" t="str">
        <f>IF(P82&lt;&gt;"",IFERROR(IF($O$2="共同住宅（4階建以上）",VLOOKUP(AB82,補助額!A:H,8,FALSE),VLOOKUP(AB82,補助額!A:H,7,FALSE)),"－"),"")</f>
        <v/>
      </c>
      <c r="AD82" s="88" t="str">
        <f t="shared" si="28"/>
        <v/>
      </c>
      <c r="AE82" s="82" t="str">
        <f>IF(P82="","",IF(OR($M$2="選択してください",$M$2=""),"地域を選択してください",IF(OR($O$2="選択してください",$O$2=""),"建て方を選択してください",IFERROR(VLOOKUP(AF82,こどもエコグレード!A:F,6,FALSE),"対象外"))))</f>
        <v/>
      </c>
      <c r="AF82" s="83" t="str">
        <f t="shared" si="29"/>
        <v>共同住宅選択してください</v>
      </c>
      <c r="AG82" s="89"/>
      <c r="AH82" s="89"/>
      <c r="AI82" s="89"/>
    </row>
    <row r="83" spans="1:35" ht="18" customHeight="1" x14ac:dyDescent="0.4">
      <c r="A83" s="64" t="str">
        <f t="shared" si="18"/>
        <v/>
      </c>
      <c r="B83" s="64" t="str">
        <f t="shared" si="19"/>
        <v/>
      </c>
      <c r="C83" s="64" t="str">
        <f t="shared" si="20"/>
        <v/>
      </c>
      <c r="D83" s="64" t="str">
        <f t="shared" si="15"/>
        <v/>
      </c>
      <c r="E83" s="64">
        <f>IFERROR(VLOOKUP(H83&amp;I83,LIXIL対象製品リスト!T:W,3,FALSE),0)</f>
        <v>0</v>
      </c>
      <c r="F83" s="64">
        <f>IFERROR(VLOOKUP(I83&amp;J83,LIXIL対象製品リスト!T:W,4,FALSE),0)</f>
        <v>0</v>
      </c>
      <c r="H83" s="16"/>
      <c r="I83" s="73"/>
      <c r="J83" s="72"/>
      <c r="K83" s="73"/>
      <c r="L83" s="72"/>
      <c r="M83" s="72"/>
      <c r="N83" s="74" t="str">
        <f>IF(OR(L83="",M83=""),"",IF((L83+E83)*(M83+F83)/10^6&gt;=サイズ!$D$13,"大（L）",IF((L83+E83)*(M83+F83)/10^6&gt;=サイズ!$D$12,"中（M）",IF((L83+E83)*(M83+F83)/10^6&gt;=サイズ!$D$11,"小（S）",IF((L83+E83)*(M83+F83)/10^6&gt;=サイズ!$D$10,"極小（X）","対象外")))))</f>
        <v/>
      </c>
      <c r="O83" s="74" t="str">
        <f>IFERROR(IF(OR(H83="",I83="",J83="",K83="",L83="",M83=""),"",VLOOKUP(SUBSTITUTE(H83&amp;I83&amp;J83&amp;K83&amp;N83,CHAR(10),""),LIXIL対象製品リスト!R:S,2,FALSE)),"対象の型番はありません")</f>
        <v/>
      </c>
      <c r="P83" s="74" t="str">
        <f t="shared" si="21"/>
        <v/>
      </c>
      <c r="Q83" s="85"/>
      <c r="R83" s="76" t="str">
        <f t="shared" si="16"/>
        <v/>
      </c>
      <c r="S83" s="76" t="str">
        <f t="shared" si="22"/>
        <v>窓リノベ24内窓</v>
      </c>
      <c r="T83" s="77" t="str">
        <f>IF(P83&lt;&gt;"",IFERROR(IF($O$2="共同住宅（4階建以上）",VLOOKUP(S83,補助額!A:H,8,FALSE),VLOOKUP(S83,補助額!A:H,7,FALSE)),"－"),"")</f>
        <v/>
      </c>
      <c r="U83" s="86" t="str">
        <f t="shared" si="23"/>
        <v/>
      </c>
      <c r="V83" s="79" t="str">
        <f>IF(P83="","",IF(OR($M$2="選択してください",$M$2=""),"地域を選択してください",IF(OR($O$2="選択してください",$O$2=""),"建て方を選択してください",IFERROR(VLOOKUP(W83,こどもエコグレード!A:E,5,FALSE),"対象外"))))</f>
        <v/>
      </c>
      <c r="W83" s="79" t="str">
        <f t="shared" si="17"/>
        <v>共同住宅選択してください</v>
      </c>
      <c r="X83" s="79" t="str">
        <f t="shared" si="24"/>
        <v>子育てエコ内窓</v>
      </c>
      <c r="Y83" s="80" t="str">
        <f>IF(P83&lt;&gt;"",IFERROR(IF($O$2="共同住宅（4階建以上）",VLOOKUP(X83,補助額!A:H,8,FALSE),VLOOKUP(X83,補助額!A:H,7,FALSE)),"－"),"")</f>
        <v/>
      </c>
      <c r="Z83" s="87" t="str">
        <f t="shared" si="25"/>
        <v/>
      </c>
      <c r="AA83" s="79" t="str">
        <f t="shared" si="26"/>
        <v/>
      </c>
      <c r="AB83" s="79" t="str">
        <f t="shared" si="27"/>
        <v>子育てエコ内窓</v>
      </c>
      <c r="AC83" s="80" t="str">
        <f>IF(P83&lt;&gt;"",IFERROR(IF($O$2="共同住宅（4階建以上）",VLOOKUP(AB83,補助額!A:H,8,FALSE),VLOOKUP(AB83,補助額!A:H,7,FALSE)),"－"),"")</f>
        <v/>
      </c>
      <c r="AD83" s="88" t="str">
        <f t="shared" si="28"/>
        <v/>
      </c>
      <c r="AE83" s="82" t="str">
        <f>IF(P83="","",IF(OR($M$2="選択してください",$M$2=""),"地域を選択してください",IF(OR($O$2="選択してください",$O$2=""),"建て方を選択してください",IFERROR(VLOOKUP(AF83,こどもエコグレード!A:F,6,FALSE),"対象外"))))</f>
        <v/>
      </c>
      <c r="AF83" s="83" t="str">
        <f t="shared" si="29"/>
        <v>共同住宅選択してください</v>
      </c>
      <c r="AG83" s="89"/>
      <c r="AH83" s="89"/>
      <c r="AI83" s="89"/>
    </row>
    <row r="84" spans="1:35" ht="18" customHeight="1" x14ac:dyDescent="0.4">
      <c r="A84" s="64" t="str">
        <f t="shared" si="18"/>
        <v/>
      </c>
      <c r="B84" s="64" t="str">
        <f t="shared" si="19"/>
        <v/>
      </c>
      <c r="C84" s="64" t="str">
        <f t="shared" si="20"/>
        <v/>
      </c>
      <c r="D84" s="64" t="str">
        <f t="shared" si="15"/>
        <v/>
      </c>
      <c r="E84" s="64">
        <f>IFERROR(VLOOKUP(H84&amp;I84,LIXIL対象製品リスト!T:W,3,FALSE),0)</f>
        <v>0</v>
      </c>
      <c r="F84" s="64">
        <f>IFERROR(VLOOKUP(I84&amp;J84,LIXIL対象製品リスト!T:W,4,FALSE),0)</f>
        <v>0</v>
      </c>
      <c r="H84" s="16"/>
      <c r="I84" s="73"/>
      <c r="J84" s="72"/>
      <c r="K84" s="73"/>
      <c r="L84" s="72"/>
      <c r="M84" s="72"/>
      <c r="N84" s="74" t="str">
        <f>IF(OR(L84="",M84=""),"",IF((L84+E84)*(M84+F84)/10^6&gt;=サイズ!$D$13,"大（L）",IF((L84+E84)*(M84+F84)/10^6&gt;=サイズ!$D$12,"中（M）",IF((L84+E84)*(M84+F84)/10^6&gt;=サイズ!$D$11,"小（S）",IF((L84+E84)*(M84+F84)/10^6&gt;=サイズ!$D$10,"極小（X）","対象外")))))</f>
        <v/>
      </c>
      <c r="O84" s="74" t="str">
        <f>IFERROR(IF(OR(H84="",I84="",J84="",K84="",L84="",M84=""),"",VLOOKUP(SUBSTITUTE(H84&amp;I84&amp;J84&amp;K84&amp;N84,CHAR(10),""),LIXIL対象製品リスト!R:S,2,FALSE)),"対象の型番はありません")</f>
        <v/>
      </c>
      <c r="P84" s="74" t="str">
        <f t="shared" si="21"/>
        <v/>
      </c>
      <c r="Q84" s="85"/>
      <c r="R84" s="76" t="str">
        <f t="shared" si="16"/>
        <v/>
      </c>
      <c r="S84" s="76" t="str">
        <f t="shared" si="22"/>
        <v>窓リノベ24内窓</v>
      </c>
      <c r="T84" s="77" t="str">
        <f>IF(P84&lt;&gt;"",IFERROR(IF($O$2="共同住宅（4階建以上）",VLOOKUP(S84,補助額!A:H,8,FALSE),VLOOKUP(S84,補助額!A:H,7,FALSE)),"－"),"")</f>
        <v/>
      </c>
      <c r="U84" s="86" t="str">
        <f t="shared" si="23"/>
        <v/>
      </c>
      <c r="V84" s="79" t="str">
        <f>IF(P84="","",IF(OR($M$2="選択してください",$M$2=""),"地域を選択してください",IF(OR($O$2="選択してください",$O$2=""),"建て方を選択してください",IFERROR(VLOOKUP(W84,こどもエコグレード!A:E,5,FALSE),"対象外"))))</f>
        <v/>
      </c>
      <c r="W84" s="79" t="str">
        <f t="shared" si="17"/>
        <v>共同住宅選択してください</v>
      </c>
      <c r="X84" s="79" t="str">
        <f t="shared" si="24"/>
        <v>子育てエコ内窓</v>
      </c>
      <c r="Y84" s="80" t="str">
        <f>IF(P84&lt;&gt;"",IFERROR(IF($O$2="共同住宅（4階建以上）",VLOOKUP(X84,補助額!A:H,8,FALSE),VLOOKUP(X84,補助額!A:H,7,FALSE)),"－"),"")</f>
        <v/>
      </c>
      <c r="Z84" s="87" t="str">
        <f t="shared" si="25"/>
        <v/>
      </c>
      <c r="AA84" s="79" t="str">
        <f t="shared" si="26"/>
        <v/>
      </c>
      <c r="AB84" s="79" t="str">
        <f t="shared" si="27"/>
        <v>子育てエコ内窓</v>
      </c>
      <c r="AC84" s="80" t="str">
        <f>IF(P84&lt;&gt;"",IFERROR(IF($O$2="共同住宅（4階建以上）",VLOOKUP(AB84,補助額!A:H,8,FALSE),VLOOKUP(AB84,補助額!A:H,7,FALSE)),"－"),"")</f>
        <v/>
      </c>
      <c r="AD84" s="88" t="str">
        <f t="shared" si="28"/>
        <v/>
      </c>
      <c r="AE84" s="82" t="str">
        <f>IF(P84="","",IF(OR($M$2="選択してください",$M$2=""),"地域を選択してください",IF(OR($O$2="選択してください",$O$2=""),"建て方を選択してください",IFERROR(VLOOKUP(AF84,こどもエコグレード!A:F,6,FALSE),"対象外"))))</f>
        <v/>
      </c>
      <c r="AF84" s="83" t="str">
        <f t="shared" si="29"/>
        <v>共同住宅選択してください</v>
      </c>
      <c r="AG84" s="89"/>
      <c r="AH84" s="89"/>
      <c r="AI84" s="89"/>
    </row>
    <row r="85" spans="1:35" ht="18" customHeight="1" x14ac:dyDescent="0.4">
      <c r="A85" s="64" t="str">
        <f t="shared" si="18"/>
        <v/>
      </c>
      <c r="B85" s="64" t="str">
        <f t="shared" si="19"/>
        <v/>
      </c>
      <c r="C85" s="64" t="str">
        <f t="shared" si="20"/>
        <v/>
      </c>
      <c r="D85" s="64" t="str">
        <f t="shared" si="15"/>
        <v/>
      </c>
      <c r="E85" s="64">
        <f>IFERROR(VLOOKUP(H85&amp;I85,LIXIL対象製品リスト!T:W,3,FALSE),0)</f>
        <v>0</v>
      </c>
      <c r="F85" s="64">
        <f>IFERROR(VLOOKUP(I85&amp;J85,LIXIL対象製品リスト!T:W,4,FALSE),0)</f>
        <v>0</v>
      </c>
      <c r="H85" s="16"/>
      <c r="I85" s="73"/>
      <c r="J85" s="72"/>
      <c r="K85" s="73"/>
      <c r="L85" s="72"/>
      <c r="M85" s="72"/>
      <c r="N85" s="74" t="str">
        <f>IF(OR(L85="",M85=""),"",IF((L85+E85)*(M85+F85)/10^6&gt;=サイズ!$D$13,"大（L）",IF((L85+E85)*(M85+F85)/10^6&gt;=サイズ!$D$12,"中（M）",IF((L85+E85)*(M85+F85)/10^6&gt;=サイズ!$D$11,"小（S）",IF((L85+E85)*(M85+F85)/10^6&gt;=サイズ!$D$10,"極小（X）","対象外")))))</f>
        <v/>
      </c>
      <c r="O85" s="74" t="str">
        <f>IFERROR(IF(OR(H85="",I85="",J85="",K85="",L85="",M85=""),"",VLOOKUP(SUBSTITUTE(H85&amp;I85&amp;J85&amp;K85&amp;N85,CHAR(10),""),LIXIL対象製品リスト!R:S,2,FALSE)),"対象の型番はありません")</f>
        <v/>
      </c>
      <c r="P85" s="74" t="str">
        <f t="shared" si="21"/>
        <v/>
      </c>
      <c r="Q85" s="85"/>
      <c r="R85" s="76" t="str">
        <f t="shared" si="16"/>
        <v/>
      </c>
      <c r="S85" s="76" t="str">
        <f t="shared" si="22"/>
        <v>窓リノベ24内窓</v>
      </c>
      <c r="T85" s="77" t="str">
        <f>IF(P85&lt;&gt;"",IFERROR(IF($O$2="共同住宅（4階建以上）",VLOOKUP(S85,補助額!A:H,8,FALSE),VLOOKUP(S85,補助額!A:H,7,FALSE)),"－"),"")</f>
        <v/>
      </c>
      <c r="U85" s="86" t="str">
        <f t="shared" si="23"/>
        <v/>
      </c>
      <c r="V85" s="79" t="str">
        <f>IF(P85="","",IF(OR($M$2="選択してください",$M$2=""),"地域を選択してください",IF(OR($O$2="選択してください",$O$2=""),"建て方を選択してください",IFERROR(VLOOKUP(W85,こどもエコグレード!A:E,5,FALSE),"対象外"))))</f>
        <v/>
      </c>
      <c r="W85" s="79" t="str">
        <f t="shared" si="17"/>
        <v>共同住宅選択してください</v>
      </c>
      <c r="X85" s="79" t="str">
        <f t="shared" si="24"/>
        <v>子育てエコ内窓</v>
      </c>
      <c r="Y85" s="80" t="str">
        <f>IF(P85&lt;&gt;"",IFERROR(IF($O$2="共同住宅（4階建以上）",VLOOKUP(X85,補助額!A:H,8,FALSE),VLOOKUP(X85,補助額!A:H,7,FALSE)),"－"),"")</f>
        <v/>
      </c>
      <c r="Z85" s="87" t="str">
        <f t="shared" si="25"/>
        <v/>
      </c>
      <c r="AA85" s="79" t="str">
        <f t="shared" si="26"/>
        <v/>
      </c>
      <c r="AB85" s="79" t="str">
        <f t="shared" si="27"/>
        <v>子育てエコ内窓</v>
      </c>
      <c r="AC85" s="80" t="str">
        <f>IF(P85&lt;&gt;"",IFERROR(IF($O$2="共同住宅（4階建以上）",VLOOKUP(AB85,補助額!A:H,8,FALSE),VLOOKUP(AB85,補助額!A:H,7,FALSE)),"－"),"")</f>
        <v/>
      </c>
      <c r="AD85" s="88" t="str">
        <f t="shared" si="28"/>
        <v/>
      </c>
      <c r="AE85" s="82" t="str">
        <f>IF(P85="","",IF(OR($M$2="選択してください",$M$2=""),"地域を選択してください",IF(OR($O$2="選択してください",$O$2=""),"建て方を選択してください",IFERROR(VLOOKUP(AF85,こどもエコグレード!A:F,6,FALSE),"対象外"))))</f>
        <v/>
      </c>
      <c r="AF85" s="83" t="str">
        <f t="shared" si="29"/>
        <v>共同住宅選択してください</v>
      </c>
      <c r="AG85" s="89"/>
      <c r="AH85" s="89"/>
      <c r="AI85" s="89"/>
    </row>
    <row r="86" spans="1:35" ht="18" customHeight="1" x14ac:dyDescent="0.4">
      <c r="A86" s="64" t="str">
        <f t="shared" si="18"/>
        <v/>
      </c>
      <c r="B86" s="64" t="str">
        <f t="shared" si="19"/>
        <v/>
      </c>
      <c r="C86" s="64" t="str">
        <f t="shared" si="20"/>
        <v/>
      </c>
      <c r="D86" s="64" t="str">
        <f t="shared" si="15"/>
        <v/>
      </c>
      <c r="E86" s="64">
        <f>IFERROR(VLOOKUP(H86&amp;I86,LIXIL対象製品リスト!T:W,3,FALSE),0)</f>
        <v>0</v>
      </c>
      <c r="F86" s="64">
        <f>IFERROR(VLOOKUP(I86&amp;J86,LIXIL対象製品リスト!T:W,4,FALSE),0)</f>
        <v>0</v>
      </c>
      <c r="H86" s="16"/>
      <c r="I86" s="73"/>
      <c r="J86" s="72"/>
      <c r="K86" s="73"/>
      <c r="L86" s="72"/>
      <c r="M86" s="72"/>
      <c r="N86" s="74" t="str">
        <f>IF(OR(L86="",M86=""),"",IF((L86+E86)*(M86+F86)/10^6&gt;=サイズ!$D$13,"大（L）",IF((L86+E86)*(M86+F86)/10^6&gt;=サイズ!$D$12,"中（M）",IF((L86+E86)*(M86+F86)/10^6&gt;=サイズ!$D$11,"小（S）",IF((L86+E86)*(M86+F86)/10^6&gt;=サイズ!$D$10,"極小（X）","対象外")))))</f>
        <v/>
      </c>
      <c r="O86" s="74" t="str">
        <f>IFERROR(IF(OR(H86="",I86="",J86="",K86="",L86="",M86=""),"",VLOOKUP(SUBSTITUTE(H86&amp;I86&amp;J86&amp;K86&amp;N86,CHAR(10),""),LIXIL対象製品リスト!R:S,2,FALSE)),"対象の型番はありません")</f>
        <v/>
      </c>
      <c r="P86" s="74" t="str">
        <f t="shared" si="21"/>
        <v/>
      </c>
      <c r="Q86" s="85"/>
      <c r="R86" s="76" t="str">
        <f t="shared" si="16"/>
        <v/>
      </c>
      <c r="S86" s="76" t="str">
        <f t="shared" si="22"/>
        <v>窓リノベ24内窓</v>
      </c>
      <c r="T86" s="77" t="str">
        <f>IF(P86&lt;&gt;"",IFERROR(IF($O$2="共同住宅（4階建以上）",VLOOKUP(S86,補助額!A:H,8,FALSE),VLOOKUP(S86,補助額!A:H,7,FALSE)),"－"),"")</f>
        <v/>
      </c>
      <c r="U86" s="86" t="str">
        <f t="shared" si="23"/>
        <v/>
      </c>
      <c r="V86" s="79" t="str">
        <f>IF(P86="","",IF(OR($M$2="選択してください",$M$2=""),"地域を選択してください",IF(OR($O$2="選択してください",$O$2=""),"建て方を選択してください",IFERROR(VLOOKUP(W86,こどもエコグレード!A:E,5,FALSE),"対象外"))))</f>
        <v/>
      </c>
      <c r="W86" s="79" t="str">
        <f t="shared" si="17"/>
        <v>共同住宅選択してください</v>
      </c>
      <c r="X86" s="79" t="str">
        <f t="shared" si="24"/>
        <v>子育てエコ内窓</v>
      </c>
      <c r="Y86" s="80" t="str">
        <f>IF(P86&lt;&gt;"",IFERROR(IF($O$2="共同住宅（4階建以上）",VLOOKUP(X86,補助額!A:H,8,FALSE),VLOOKUP(X86,補助額!A:H,7,FALSE)),"－"),"")</f>
        <v/>
      </c>
      <c r="Z86" s="87" t="str">
        <f t="shared" si="25"/>
        <v/>
      </c>
      <c r="AA86" s="79" t="str">
        <f t="shared" si="26"/>
        <v/>
      </c>
      <c r="AB86" s="79" t="str">
        <f t="shared" si="27"/>
        <v>子育てエコ内窓</v>
      </c>
      <c r="AC86" s="80" t="str">
        <f>IF(P86&lt;&gt;"",IFERROR(IF($O$2="共同住宅（4階建以上）",VLOOKUP(AB86,補助額!A:H,8,FALSE),VLOOKUP(AB86,補助額!A:H,7,FALSE)),"－"),"")</f>
        <v/>
      </c>
      <c r="AD86" s="88" t="str">
        <f t="shared" si="28"/>
        <v/>
      </c>
      <c r="AE86" s="82" t="str">
        <f>IF(P86="","",IF(OR($M$2="選択してください",$M$2=""),"地域を選択してください",IF(OR($O$2="選択してください",$O$2=""),"建て方を選択してください",IFERROR(VLOOKUP(AF86,こどもエコグレード!A:F,6,FALSE),"対象外"))))</f>
        <v/>
      </c>
      <c r="AF86" s="83" t="str">
        <f t="shared" si="29"/>
        <v>共同住宅選択してください</v>
      </c>
      <c r="AG86" s="89"/>
      <c r="AH86" s="89"/>
      <c r="AI86" s="89"/>
    </row>
    <row r="87" spans="1:35" ht="18" customHeight="1" x14ac:dyDescent="0.4">
      <c r="A87" s="64" t="str">
        <f t="shared" si="18"/>
        <v/>
      </c>
      <c r="B87" s="64" t="str">
        <f t="shared" si="19"/>
        <v/>
      </c>
      <c r="C87" s="64" t="str">
        <f t="shared" si="20"/>
        <v/>
      </c>
      <c r="D87" s="64" t="str">
        <f t="shared" si="15"/>
        <v/>
      </c>
      <c r="E87" s="64">
        <f>IFERROR(VLOOKUP(H87&amp;I87,LIXIL対象製品リスト!T:W,3,FALSE),0)</f>
        <v>0</v>
      </c>
      <c r="F87" s="64">
        <f>IFERROR(VLOOKUP(I87&amp;J87,LIXIL対象製品リスト!T:W,4,FALSE),0)</f>
        <v>0</v>
      </c>
      <c r="H87" s="16"/>
      <c r="I87" s="73"/>
      <c r="J87" s="72"/>
      <c r="K87" s="73"/>
      <c r="L87" s="72"/>
      <c r="M87" s="72"/>
      <c r="N87" s="74" t="str">
        <f>IF(OR(L87="",M87=""),"",IF((L87+E87)*(M87+F87)/10^6&gt;=サイズ!$D$13,"大（L）",IF((L87+E87)*(M87+F87)/10^6&gt;=サイズ!$D$12,"中（M）",IF((L87+E87)*(M87+F87)/10^6&gt;=サイズ!$D$11,"小（S）",IF((L87+E87)*(M87+F87)/10^6&gt;=サイズ!$D$10,"極小（X）","対象外")))))</f>
        <v/>
      </c>
      <c r="O87" s="74" t="str">
        <f>IFERROR(IF(OR(H87="",I87="",J87="",K87="",L87="",M87=""),"",VLOOKUP(SUBSTITUTE(H87&amp;I87&amp;J87&amp;K87&amp;N87,CHAR(10),""),LIXIL対象製品リスト!R:S,2,FALSE)),"対象の型番はありません")</f>
        <v/>
      </c>
      <c r="P87" s="74" t="str">
        <f t="shared" si="21"/>
        <v/>
      </c>
      <c r="Q87" s="85"/>
      <c r="R87" s="76" t="str">
        <f t="shared" si="16"/>
        <v/>
      </c>
      <c r="S87" s="76" t="str">
        <f t="shared" si="22"/>
        <v>窓リノベ24内窓</v>
      </c>
      <c r="T87" s="77" t="str">
        <f>IF(P87&lt;&gt;"",IFERROR(IF($O$2="共同住宅（4階建以上）",VLOOKUP(S87,補助額!A:H,8,FALSE),VLOOKUP(S87,補助額!A:H,7,FALSE)),"－"),"")</f>
        <v/>
      </c>
      <c r="U87" s="86" t="str">
        <f t="shared" si="23"/>
        <v/>
      </c>
      <c r="V87" s="79" t="str">
        <f>IF(P87="","",IF(OR($M$2="選択してください",$M$2=""),"地域を選択してください",IF(OR($O$2="選択してください",$O$2=""),"建て方を選択してください",IFERROR(VLOOKUP(W87,こどもエコグレード!A:E,5,FALSE),"対象外"))))</f>
        <v/>
      </c>
      <c r="W87" s="79" t="str">
        <f t="shared" si="17"/>
        <v>共同住宅選択してください</v>
      </c>
      <c r="X87" s="79" t="str">
        <f t="shared" si="24"/>
        <v>子育てエコ内窓</v>
      </c>
      <c r="Y87" s="80" t="str">
        <f>IF(P87&lt;&gt;"",IFERROR(IF($O$2="共同住宅（4階建以上）",VLOOKUP(X87,補助額!A:H,8,FALSE),VLOOKUP(X87,補助額!A:H,7,FALSE)),"－"),"")</f>
        <v/>
      </c>
      <c r="Z87" s="87" t="str">
        <f t="shared" si="25"/>
        <v/>
      </c>
      <c r="AA87" s="79" t="str">
        <f t="shared" si="26"/>
        <v/>
      </c>
      <c r="AB87" s="79" t="str">
        <f t="shared" si="27"/>
        <v>子育てエコ内窓</v>
      </c>
      <c r="AC87" s="80" t="str">
        <f>IF(P87&lt;&gt;"",IFERROR(IF($O$2="共同住宅（4階建以上）",VLOOKUP(AB87,補助額!A:H,8,FALSE),VLOOKUP(AB87,補助額!A:H,7,FALSE)),"－"),"")</f>
        <v/>
      </c>
      <c r="AD87" s="88" t="str">
        <f t="shared" si="28"/>
        <v/>
      </c>
      <c r="AE87" s="82" t="str">
        <f>IF(P87="","",IF(OR($M$2="選択してください",$M$2=""),"地域を選択してください",IF(OR($O$2="選択してください",$O$2=""),"建て方を選択してください",IFERROR(VLOOKUP(AF87,こどもエコグレード!A:F,6,FALSE),"対象外"))))</f>
        <v/>
      </c>
      <c r="AF87" s="83" t="str">
        <f t="shared" si="29"/>
        <v>共同住宅選択してください</v>
      </c>
      <c r="AG87" s="89"/>
      <c r="AH87" s="89"/>
      <c r="AI87" s="89"/>
    </row>
    <row r="88" spans="1:35" ht="18" customHeight="1" x14ac:dyDescent="0.4">
      <c r="A88" s="64" t="str">
        <f t="shared" si="18"/>
        <v/>
      </c>
      <c r="B88" s="64" t="str">
        <f t="shared" si="19"/>
        <v/>
      </c>
      <c r="C88" s="64" t="str">
        <f t="shared" si="20"/>
        <v/>
      </c>
      <c r="D88" s="64" t="str">
        <f t="shared" si="15"/>
        <v/>
      </c>
      <c r="E88" s="64">
        <f>IFERROR(VLOOKUP(H88&amp;I88,LIXIL対象製品リスト!T:W,3,FALSE),0)</f>
        <v>0</v>
      </c>
      <c r="F88" s="64">
        <f>IFERROR(VLOOKUP(I88&amp;J88,LIXIL対象製品リスト!T:W,4,FALSE),0)</f>
        <v>0</v>
      </c>
      <c r="H88" s="16"/>
      <c r="I88" s="73"/>
      <c r="J88" s="72"/>
      <c r="K88" s="73"/>
      <c r="L88" s="72"/>
      <c r="M88" s="72"/>
      <c r="N88" s="74" t="str">
        <f>IF(OR(L88="",M88=""),"",IF((L88+E88)*(M88+F88)/10^6&gt;=サイズ!$D$13,"大（L）",IF((L88+E88)*(M88+F88)/10^6&gt;=サイズ!$D$12,"中（M）",IF((L88+E88)*(M88+F88)/10^6&gt;=サイズ!$D$11,"小（S）",IF((L88+E88)*(M88+F88)/10^6&gt;=サイズ!$D$10,"極小（X）","対象外")))))</f>
        <v/>
      </c>
      <c r="O88" s="74" t="str">
        <f>IFERROR(IF(OR(H88="",I88="",J88="",K88="",L88="",M88=""),"",VLOOKUP(SUBSTITUTE(H88&amp;I88&amp;J88&amp;K88&amp;N88,CHAR(10),""),LIXIL対象製品リスト!R:S,2,FALSE)),"対象の型番はありません")</f>
        <v/>
      </c>
      <c r="P88" s="74" t="str">
        <f t="shared" si="21"/>
        <v/>
      </c>
      <c r="Q88" s="85"/>
      <c r="R88" s="76" t="str">
        <f t="shared" si="16"/>
        <v/>
      </c>
      <c r="S88" s="76" t="str">
        <f t="shared" si="22"/>
        <v>窓リノベ24内窓</v>
      </c>
      <c r="T88" s="77" t="str">
        <f>IF(P88&lt;&gt;"",IFERROR(IF($O$2="共同住宅（4階建以上）",VLOOKUP(S88,補助額!A:H,8,FALSE),VLOOKUP(S88,補助額!A:H,7,FALSE)),"－"),"")</f>
        <v/>
      </c>
      <c r="U88" s="86" t="str">
        <f t="shared" si="23"/>
        <v/>
      </c>
      <c r="V88" s="79" t="str">
        <f>IF(P88="","",IF(OR($M$2="選択してください",$M$2=""),"地域を選択してください",IF(OR($O$2="選択してください",$O$2=""),"建て方を選択してください",IFERROR(VLOOKUP(W88,こどもエコグレード!A:E,5,FALSE),"対象外"))))</f>
        <v/>
      </c>
      <c r="W88" s="79" t="str">
        <f t="shared" si="17"/>
        <v>共同住宅選択してください</v>
      </c>
      <c r="X88" s="79" t="str">
        <f t="shared" si="24"/>
        <v>子育てエコ内窓</v>
      </c>
      <c r="Y88" s="80" t="str">
        <f>IF(P88&lt;&gt;"",IFERROR(IF($O$2="共同住宅（4階建以上）",VLOOKUP(X88,補助額!A:H,8,FALSE),VLOOKUP(X88,補助額!A:H,7,FALSE)),"－"),"")</f>
        <v/>
      </c>
      <c r="Z88" s="87" t="str">
        <f t="shared" si="25"/>
        <v/>
      </c>
      <c r="AA88" s="79" t="str">
        <f t="shared" si="26"/>
        <v/>
      </c>
      <c r="AB88" s="79" t="str">
        <f t="shared" si="27"/>
        <v>子育てエコ内窓</v>
      </c>
      <c r="AC88" s="80" t="str">
        <f>IF(P88&lt;&gt;"",IFERROR(IF($O$2="共同住宅（4階建以上）",VLOOKUP(AB88,補助額!A:H,8,FALSE),VLOOKUP(AB88,補助額!A:H,7,FALSE)),"－"),"")</f>
        <v/>
      </c>
      <c r="AD88" s="88" t="str">
        <f t="shared" si="28"/>
        <v/>
      </c>
      <c r="AE88" s="82" t="str">
        <f>IF(P88="","",IF(OR($M$2="選択してください",$M$2=""),"地域を選択してください",IF(OR($O$2="選択してください",$O$2=""),"建て方を選択してください",IFERROR(VLOOKUP(AF88,こどもエコグレード!A:F,6,FALSE),"対象外"))))</f>
        <v/>
      </c>
      <c r="AF88" s="83" t="str">
        <f t="shared" si="29"/>
        <v>共同住宅選択してください</v>
      </c>
      <c r="AG88" s="89"/>
      <c r="AH88" s="89"/>
      <c r="AI88" s="89"/>
    </row>
    <row r="89" spans="1:35" ht="18" customHeight="1" x14ac:dyDescent="0.4">
      <c r="A89" s="64" t="str">
        <f t="shared" si="18"/>
        <v/>
      </c>
      <c r="B89" s="64" t="str">
        <f t="shared" si="19"/>
        <v/>
      </c>
      <c r="C89" s="64" t="str">
        <f t="shared" si="20"/>
        <v/>
      </c>
      <c r="D89" s="64" t="str">
        <f t="shared" si="15"/>
        <v/>
      </c>
      <c r="E89" s="64">
        <f>IFERROR(VLOOKUP(H89&amp;I89,LIXIL対象製品リスト!T:W,3,FALSE),0)</f>
        <v>0</v>
      </c>
      <c r="F89" s="64">
        <f>IFERROR(VLOOKUP(I89&amp;J89,LIXIL対象製品リスト!T:W,4,FALSE),0)</f>
        <v>0</v>
      </c>
      <c r="H89" s="16"/>
      <c r="I89" s="73"/>
      <c r="J89" s="72"/>
      <c r="K89" s="73"/>
      <c r="L89" s="72"/>
      <c r="M89" s="72"/>
      <c r="N89" s="74" t="str">
        <f>IF(OR(L89="",M89=""),"",IF((L89+E89)*(M89+F89)/10^6&gt;=サイズ!$D$13,"大（L）",IF((L89+E89)*(M89+F89)/10^6&gt;=サイズ!$D$12,"中（M）",IF((L89+E89)*(M89+F89)/10^6&gt;=サイズ!$D$11,"小（S）",IF((L89+E89)*(M89+F89)/10^6&gt;=サイズ!$D$10,"極小（X）","対象外")))))</f>
        <v/>
      </c>
      <c r="O89" s="74" t="str">
        <f>IFERROR(IF(OR(H89="",I89="",J89="",K89="",L89="",M89=""),"",VLOOKUP(SUBSTITUTE(H89&amp;I89&amp;J89&amp;K89&amp;N89,CHAR(10),""),LIXIL対象製品リスト!R:S,2,FALSE)),"対象の型番はありません")</f>
        <v/>
      </c>
      <c r="P89" s="74" t="str">
        <f t="shared" si="21"/>
        <v/>
      </c>
      <c r="Q89" s="85"/>
      <c r="R89" s="76" t="str">
        <f t="shared" si="16"/>
        <v/>
      </c>
      <c r="S89" s="76" t="str">
        <f t="shared" si="22"/>
        <v>窓リノベ24内窓</v>
      </c>
      <c r="T89" s="77" t="str">
        <f>IF(P89&lt;&gt;"",IFERROR(IF($O$2="共同住宅（4階建以上）",VLOOKUP(S89,補助額!A:H,8,FALSE),VLOOKUP(S89,補助額!A:H,7,FALSE)),"－"),"")</f>
        <v/>
      </c>
      <c r="U89" s="86" t="str">
        <f t="shared" si="23"/>
        <v/>
      </c>
      <c r="V89" s="79" t="str">
        <f>IF(P89="","",IF(OR($M$2="選択してください",$M$2=""),"地域を選択してください",IF(OR($O$2="選択してください",$O$2=""),"建て方を選択してください",IFERROR(VLOOKUP(W89,こどもエコグレード!A:E,5,FALSE),"対象外"))))</f>
        <v/>
      </c>
      <c r="W89" s="79" t="str">
        <f t="shared" si="17"/>
        <v>共同住宅選択してください</v>
      </c>
      <c r="X89" s="79" t="str">
        <f t="shared" si="24"/>
        <v>子育てエコ内窓</v>
      </c>
      <c r="Y89" s="80" t="str">
        <f>IF(P89&lt;&gt;"",IFERROR(IF($O$2="共同住宅（4階建以上）",VLOOKUP(X89,補助額!A:H,8,FALSE),VLOOKUP(X89,補助額!A:H,7,FALSE)),"－"),"")</f>
        <v/>
      </c>
      <c r="Z89" s="87" t="str">
        <f t="shared" si="25"/>
        <v/>
      </c>
      <c r="AA89" s="79" t="str">
        <f t="shared" si="26"/>
        <v/>
      </c>
      <c r="AB89" s="79" t="str">
        <f t="shared" si="27"/>
        <v>子育てエコ内窓</v>
      </c>
      <c r="AC89" s="80" t="str">
        <f>IF(P89&lt;&gt;"",IFERROR(IF($O$2="共同住宅（4階建以上）",VLOOKUP(AB89,補助額!A:H,8,FALSE),VLOOKUP(AB89,補助額!A:H,7,FALSE)),"－"),"")</f>
        <v/>
      </c>
      <c r="AD89" s="88" t="str">
        <f t="shared" si="28"/>
        <v/>
      </c>
      <c r="AE89" s="82" t="str">
        <f>IF(P89="","",IF(OR($M$2="選択してください",$M$2=""),"地域を選択してください",IF(OR($O$2="選択してください",$O$2=""),"建て方を選択してください",IFERROR(VLOOKUP(AF89,こどもエコグレード!A:F,6,FALSE),"対象外"))))</f>
        <v/>
      </c>
      <c r="AF89" s="83" t="str">
        <f t="shared" si="29"/>
        <v>共同住宅選択してください</v>
      </c>
      <c r="AG89" s="89"/>
      <c r="AH89" s="89"/>
      <c r="AI89" s="89"/>
    </row>
    <row r="90" spans="1:35" ht="18" customHeight="1" x14ac:dyDescent="0.4">
      <c r="A90" s="64" t="str">
        <f t="shared" si="18"/>
        <v/>
      </c>
      <c r="B90" s="64" t="str">
        <f t="shared" si="19"/>
        <v/>
      </c>
      <c r="C90" s="64" t="str">
        <f t="shared" si="20"/>
        <v/>
      </c>
      <c r="D90" s="64" t="str">
        <f t="shared" si="15"/>
        <v/>
      </c>
      <c r="E90" s="64">
        <f>IFERROR(VLOOKUP(H90&amp;I90,LIXIL対象製品リスト!T:W,3,FALSE),0)</f>
        <v>0</v>
      </c>
      <c r="F90" s="64">
        <f>IFERROR(VLOOKUP(I90&amp;J90,LIXIL対象製品リスト!T:W,4,FALSE),0)</f>
        <v>0</v>
      </c>
      <c r="H90" s="16"/>
      <c r="I90" s="73"/>
      <c r="J90" s="72"/>
      <c r="K90" s="73"/>
      <c r="L90" s="72"/>
      <c r="M90" s="72"/>
      <c r="N90" s="74" t="str">
        <f>IF(OR(L90="",M90=""),"",IF((L90+E90)*(M90+F90)/10^6&gt;=サイズ!$D$13,"大（L）",IF((L90+E90)*(M90+F90)/10^6&gt;=サイズ!$D$12,"中（M）",IF((L90+E90)*(M90+F90)/10^6&gt;=サイズ!$D$11,"小（S）",IF((L90+E90)*(M90+F90)/10^6&gt;=サイズ!$D$10,"極小（X）","対象外")))))</f>
        <v/>
      </c>
      <c r="O90" s="74" t="str">
        <f>IFERROR(IF(OR(H90="",I90="",J90="",K90="",L90="",M90=""),"",VLOOKUP(SUBSTITUTE(H90&amp;I90&amp;J90&amp;K90&amp;N90,CHAR(10),""),LIXIL対象製品リスト!R:S,2,FALSE)),"対象の型番はありません")</f>
        <v/>
      </c>
      <c r="P90" s="74" t="str">
        <f t="shared" si="21"/>
        <v/>
      </c>
      <c r="Q90" s="85"/>
      <c r="R90" s="76" t="str">
        <f t="shared" si="16"/>
        <v/>
      </c>
      <c r="S90" s="76" t="str">
        <f t="shared" si="22"/>
        <v>窓リノベ24内窓</v>
      </c>
      <c r="T90" s="77" t="str">
        <f>IF(P90&lt;&gt;"",IFERROR(IF($O$2="共同住宅（4階建以上）",VLOOKUP(S90,補助額!A:H,8,FALSE),VLOOKUP(S90,補助額!A:H,7,FALSE)),"－"),"")</f>
        <v/>
      </c>
      <c r="U90" s="86" t="str">
        <f t="shared" si="23"/>
        <v/>
      </c>
      <c r="V90" s="79" t="str">
        <f>IF(P90="","",IF(OR($M$2="選択してください",$M$2=""),"地域を選択してください",IF(OR($O$2="選択してください",$O$2=""),"建て方を選択してください",IFERROR(VLOOKUP(W90,こどもエコグレード!A:E,5,FALSE),"対象外"))))</f>
        <v/>
      </c>
      <c r="W90" s="79" t="str">
        <f t="shared" si="17"/>
        <v>共同住宅選択してください</v>
      </c>
      <c r="X90" s="79" t="str">
        <f t="shared" si="24"/>
        <v>子育てエコ内窓</v>
      </c>
      <c r="Y90" s="80" t="str">
        <f>IF(P90&lt;&gt;"",IFERROR(IF($O$2="共同住宅（4階建以上）",VLOOKUP(X90,補助額!A:H,8,FALSE),VLOOKUP(X90,補助額!A:H,7,FALSE)),"－"),"")</f>
        <v/>
      </c>
      <c r="Z90" s="87" t="str">
        <f t="shared" si="25"/>
        <v/>
      </c>
      <c r="AA90" s="79" t="str">
        <f t="shared" si="26"/>
        <v/>
      </c>
      <c r="AB90" s="79" t="str">
        <f t="shared" si="27"/>
        <v>子育てエコ内窓</v>
      </c>
      <c r="AC90" s="80" t="str">
        <f>IF(P90&lt;&gt;"",IFERROR(IF($O$2="共同住宅（4階建以上）",VLOOKUP(AB90,補助額!A:H,8,FALSE),VLOOKUP(AB90,補助額!A:H,7,FALSE)),"－"),"")</f>
        <v/>
      </c>
      <c r="AD90" s="88" t="str">
        <f t="shared" si="28"/>
        <v/>
      </c>
      <c r="AE90" s="82" t="str">
        <f>IF(P90="","",IF(OR($M$2="選択してください",$M$2=""),"地域を選択してください",IF(OR($O$2="選択してください",$O$2=""),"建て方を選択してください",IFERROR(VLOOKUP(AF90,こどもエコグレード!A:F,6,FALSE),"対象外"))))</f>
        <v/>
      </c>
      <c r="AF90" s="83" t="str">
        <f t="shared" si="29"/>
        <v>共同住宅選択してください</v>
      </c>
      <c r="AG90" s="89"/>
      <c r="AH90" s="89"/>
      <c r="AI90" s="89"/>
    </row>
    <row r="91" spans="1:35" ht="18" customHeight="1" x14ac:dyDescent="0.4">
      <c r="A91" s="64" t="str">
        <f t="shared" si="18"/>
        <v/>
      </c>
      <c r="B91" s="64" t="str">
        <f t="shared" si="19"/>
        <v/>
      </c>
      <c r="C91" s="64" t="str">
        <f t="shared" si="20"/>
        <v/>
      </c>
      <c r="D91" s="64" t="str">
        <f t="shared" si="15"/>
        <v/>
      </c>
      <c r="E91" s="64">
        <f>IFERROR(VLOOKUP(H91&amp;I91,LIXIL対象製品リスト!T:W,3,FALSE),0)</f>
        <v>0</v>
      </c>
      <c r="F91" s="64">
        <f>IFERROR(VLOOKUP(I91&amp;J91,LIXIL対象製品リスト!T:W,4,FALSE),0)</f>
        <v>0</v>
      </c>
      <c r="H91" s="16"/>
      <c r="I91" s="73"/>
      <c r="J91" s="72"/>
      <c r="K91" s="73"/>
      <c r="L91" s="72"/>
      <c r="M91" s="72"/>
      <c r="N91" s="74" t="str">
        <f>IF(OR(L91="",M91=""),"",IF((L91+E91)*(M91+F91)/10^6&gt;=サイズ!$D$13,"大（L）",IF((L91+E91)*(M91+F91)/10^6&gt;=サイズ!$D$12,"中（M）",IF((L91+E91)*(M91+F91)/10^6&gt;=サイズ!$D$11,"小（S）",IF((L91+E91)*(M91+F91)/10^6&gt;=サイズ!$D$10,"極小（X）","対象外")))))</f>
        <v/>
      </c>
      <c r="O91" s="74" t="str">
        <f>IFERROR(IF(OR(H91="",I91="",J91="",K91="",L91="",M91=""),"",VLOOKUP(SUBSTITUTE(H91&amp;I91&amp;J91&amp;K91&amp;N91,CHAR(10),""),LIXIL対象製品リスト!R:S,2,FALSE)),"対象の型番はありません")</f>
        <v/>
      </c>
      <c r="P91" s="74" t="str">
        <f t="shared" si="21"/>
        <v/>
      </c>
      <c r="Q91" s="85"/>
      <c r="R91" s="76" t="str">
        <f t="shared" si="16"/>
        <v/>
      </c>
      <c r="S91" s="76" t="str">
        <f t="shared" si="22"/>
        <v>窓リノベ24内窓</v>
      </c>
      <c r="T91" s="77" t="str">
        <f>IF(P91&lt;&gt;"",IFERROR(IF($O$2="共同住宅（4階建以上）",VLOOKUP(S91,補助額!A:H,8,FALSE),VLOOKUP(S91,補助額!A:H,7,FALSE)),"－"),"")</f>
        <v/>
      </c>
      <c r="U91" s="86" t="str">
        <f t="shared" si="23"/>
        <v/>
      </c>
      <c r="V91" s="79" t="str">
        <f>IF(P91="","",IF(OR($M$2="選択してください",$M$2=""),"地域を選択してください",IF(OR($O$2="選択してください",$O$2=""),"建て方を選択してください",IFERROR(VLOOKUP(W91,こどもエコグレード!A:E,5,FALSE),"対象外"))))</f>
        <v/>
      </c>
      <c r="W91" s="79" t="str">
        <f t="shared" si="17"/>
        <v>共同住宅選択してください</v>
      </c>
      <c r="X91" s="79" t="str">
        <f t="shared" si="24"/>
        <v>子育てエコ内窓</v>
      </c>
      <c r="Y91" s="80" t="str">
        <f>IF(P91&lt;&gt;"",IFERROR(IF($O$2="共同住宅（4階建以上）",VLOOKUP(X91,補助額!A:H,8,FALSE),VLOOKUP(X91,補助額!A:H,7,FALSE)),"－"),"")</f>
        <v/>
      </c>
      <c r="Z91" s="87" t="str">
        <f t="shared" si="25"/>
        <v/>
      </c>
      <c r="AA91" s="79" t="str">
        <f t="shared" si="26"/>
        <v/>
      </c>
      <c r="AB91" s="79" t="str">
        <f t="shared" si="27"/>
        <v>子育てエコ内窓</v>
      </c>
      <c r="AC91" s="80" t="str">
        <f>IF(P91&lt;&gt;"",IFERROR(IF($O$2="共同住宅（4階建以上）",VLOOKUP(AB91,補助額!A:H,8,FALSE),VLOOKUP(AB91,補助額!A:H,7,FALSE)),"－"),"")</f>
        <v/>
      </c>
      <c r="AD91" s="88" t="str">
        <f t="shared" si="28"/>
        <v/>
      </c>
      <c r="AE91" s="82" t="str">
        <f>IF(P91="","",IF(OR($M$2="選択してください",$M$2=""),"地域を選択してください",IF(OR($O$2="選択してください",$O$2=""),"建て方を選択してください",IFERROR(VLOOKUP(AF91,こどもエコグレード!A:F,6,FALSE),"対象外"))))</f>
        <v/>
      </c>
      <c r="AF91" s="83" t="str">
        <f t="shared" si="29"/>
        <v>共同住宅選択してください</v>
      </c>
      <c r="AG91" s="89"/>
      <c r="AH91" s="89"/>
      <c r="AI91" s="89"/>
    </row>
    <row r="92" spans="1:35" ht="18" customHeight="1" x14ac:dyDescent="0.4">
      <c r="A92" s="64" t="str">
        <f t="shared" si="18"/>
        <v/>
      </c>
      <c r="B92" s="64" t="str">
        <f t="shared" si="19"/>
        <v/>
      </c>
      <c r="C92" s="64" t="str">
        <f t="shared" si="20"/>
        <v/>
      </c>
      <c r="D92" s="64" t="str">
        <f t="shared" si="15"/>
        <v/>
      </c>
      <c r="E92" s="64">
        <f>IFERROR(VLOOKUP(H92&amp;I92,LIXIL対象製品リスト!T:W,3,FALSE),0)</f>
        <v>0</v>
      </c>
      <c r="F92" s="64">
        <f>IFERROR(VLOOKUP(I92&amp;J92,LIXIL対象製品リスト!T:W,4,FALSE),0)</f>
        <v>0</v>
      </c>
      <c r="H92" s="16"/>
      <c r="I92" s="73"/>
      <c r="J92" s="72"/>
      <c r="K92" s="73"/>
      <c r="L92" s="72"/>
      <c r="M92" s="72"/>
      <c r="N92" s="74" t="str">
        <f>IF(OR(L92="",M92=""),"",IF((L92+E92)*(M92+F92)/10^6&gt;=サイズ!$D$13,"大（L）",IF((L92+E92)*(M92+F92)/10^6&gt;=サイズ!$D$12,"中（M）",IF((L92+E92)*(M92+F92)/10^6&gt;=サイズ!$D$11,"小（S）",IF((L92+E92)*(M92+F92)/10^6&gt;=サイズ!$D$10,"極小（X）","対象外")))))</f>
        <v/>
      </c>
      <c r="O92" s="74" t="str">
        <f>IFERROR(IF(OR(H92="",I92="",J92="",K92="",L92="",M92=""),"",VLOOKUP(SUBSTITUTE(H92&amp;I92&amp;J92&amp;K92&amp;N92,CHAR(10),""),LIXIL対象製品リスト!R:S,2,FALSE)),"対象の型番はありません")</f>
        <v/>
      </c>
      <c r="P92" s="74" t="str">
        <f t="shared" si="21"/>
        <v/>
      </c>
      <c r="Q92" s="85"/>
      <c r="R92" s="76" t="str">
        <f t="shared" si="16"/>
        <v/>
      </c>
      <c r="S92" s="76" t="str">
        <f t="shared" si="22"/>
        <v>窓リノベ24内窓</v>
      </c>
      <c r="T92" s="77" t="str">
        <f>IF(P92&lt;&gt;"",IFERROR(IF($O$2="共同住宅（4階建以上）",VLOOKUP(S92,補助額!A:H,8,FALSE),VLOOKUP(S92,補助額!A:H,7,FALSE)),"－"),"")</f>
        <v/>
      </c>
      <c r="U92" s="86" t="str">
        <f t="shared" si="23"/>
        <v/>
      </c>
      <c r="V92" s="79" t="str">
        <f>IF(P92="","",IF(OR($M$2="選択してください",$M$2=""),"地域を選択してください",IF(OR($O$2="選択してください",$O$2=""),"建て方を選択してください",IFERROR(VLOOKUP(W92,こどもエコグレード!A:E,5,FALSE),"対象外"))))</f>
        <v/>
      </c>
      <c r="W92" s="79" t="str">
        <f t="shared" si="17"/>
        <v>共同住宅選択してください</v>
      </c>
      <c r="X92" s="79" t="str">
        <f t="shared" si="24"/>
        <v>子育てエコ内窓</v>
      </c>
      <c r="Y92" s="80" t="str">
        <f>IF(P92&lt;&gt;"",IFERROR(IF($O$2="共同住宅（4階建以上）",VLOOKUP(X92,補助額!A:H,8,FALSE),VLOOKUP(X92,補助額!A:H,7,FALSE)),"－"),"")</f>
        <v/>
      </c>
      <c r="Z92" s="87" t="str">
        <f t="shared" si="25"/>
        <v/>
      </c>
      <c r="AA92" s="79" t="str">
        <f t="shared" si="26"/>
        <v/>
      </c>
      <c r="AB92" s="79" t="str">
        <f t="shared" si="27"/>
        <v>子育てエコ内窓</v>
      </c>
      <c r="AC92" s="80" t="str">
        <f>IF(P92&lt;&gt;"",IFERROR(IF($O$2="共同住宅（4階建以上）",VLOOKUP(AB92,補助額!A:H,8,FALSE),VLOOKUP(AB92,補助額!A:H,7,FALSE)),"－"),"")</f>
        <v/>
      </c>
      <c r="AD92" s="88" t="str">
        <f t="shared" si="28"/>
        <v/>
      </c>
      <c r="AE92" s="82" t="str">
        <f>IF(P92="","",IF(OR($M$2="選択してください",$M$2=""),"地域を選択してください",IF(OR($O$2="選択してください",$O$2=""),"建て方を選択してください",IFERROR(VLOOKUP(AF92,こどもエコグレード!A:F,6,FALSE),"対象外"))))</f>
        <v/>
      </c>
      <c r="AF92" s="83" t="str">
        <f t="shared" si="29"/>
        <v>共同住宅選択してください</v>
      </c>
      <c r="AG92" s="89"/>
      <c r="AH92" s="89"/>
      <c r="AI92" s="89"/>
    </row>
    <row r="93" spans="1:35" ht="18" customHeight="1" x14ac:dyDescent="0.4">
      <c r="A93" s="64" t="str">
        <f t="shared" si="18"/>
        <v/>
      </c>
      <c r="B93" s="64" t="str">
        <f t="shared" si="19"/>
        <v/>
      </c>
      <c r="C93" s="64" t="str">
        <f t="shared" si="20"/>
        <v/>
      </c>
      <c r="D93" s="64" t="str">
        <f t="shared" si="15"/>
        <v/>
      </c>
      <c r="E93" s="64">
        <f>IFERROR(VLOOKUP(H93&amp;I93,LIXIL対象製品リスト!T:W,3,FALSE),0)</f>
        <v>0</v>
      </c>
      <c r="F93" s="64">
        <f>IFERROR(VLOOKUP(I93&amp;J93,LIXIL対象製品リスト!T:W,4,FALSE),0)</f>
        <v>0</v>
      </c>
      <c r="H93" s="16"/>
      <c r="I93" s="73"/>
      <c r="J93" s="72"/>
      <c r="K93" s="73"/>
      <c r="L93" s="72"/>
      <c r="M93" s="72"/>
      <c r="N93" s="74" t="str">
        <f>IF(OR(L93="",M93=""),"",IF((L93+E93)*(M93+F93)/10^6&gt;=サイズ!$D$13,"大（L）",IF((L93+E93)*(M93+F93)/10^6&gt;=サイズ!$D$12,"中（M）",IF((L93+E93)*(M93+F93)/10^6&gt;=サイズ!$D$11,"小（S）",IF((L93+E93)*(M93+F93)/10^6&gt;=サイズ!$D$10,"極小（X）","対象外")))))</f>
        <v/>
      </c>
      <c r="O93" s="74" t="str">
        <f>IFERROR(IF(OR(H93="",I93="",J93="",K93="",L93="",M93=""),"",VLOOKUP(SUBSTITUTE(H93&amp;I93&amp;J93&amp;K93&amp;N93,CHAR(10),""),LIXIL対象製品リスト!R:S,2,FALSE)),"対象の型番はありません")</f>
        <v/>
      </c>
      <c r="P93" s="74" t="str">
        <f t="shared" si="21"/>
        <v/>
      </c>
      <c r="Q93" s="85"/>
      <c r="R93" s="76" t="str">
        <f t="shared" si="16"/>
        <v/>
      </c>
      <c r="S93" s="76" t="str">
        <f t="shared" si="22"/>
        <v>窓リノベ24内窓</v>
      </c>
      <c r="T93" s="77" t="str">
        <f>IF(P93&lt;&gt;"",IFERROR(IF($O$2="共同住宅（4階建以上）",VLOOKUP(S93,補助額!A:H,8,FALSE),VLOOKUP(S93,補助額!A:H,7,FALSE)),"－"),"")</f>
        <v/>
      </c>
      <c r="U93" s="86" t="str">
        <f t="shared" si="23"/>
        <v/>
      </c>
      <c r="V93" s="79" t="str">
        <f>IF(P93="","",IF(OR($M$2="選択してください",$M$2=""),"地域を選択してください",IF(OR($O$2="選択してください",$O$2=""),"建て方を選択してください",IFERROR(VLOOKUP(W93,こどもエコグレード!A:E,5,FALSE),"対象外"))))</f>
        <v/>
      </c>
      <c r="W93" s="79" t="str">
        <f t="shared" si="17"/>
        <v>共同住宅選択してください</v>
      </c>
      <c r="X93" s="79" t="str">
        <f t="shared" si="24"/>
        <v>子育てエコ内窓</v>
      </c>
      <c r="Y93" s="80" t="str">
        <f>IF(P93&lt;&gt;"",IFERROR(IF($O$2="共同住宅（4階建以上）",VLOOKUP(X93,補助額!A:H,8,FALSE),VLOOKUP(X93,補助額!A:H,7,FALSE)),"－"),"")</f>
        <v/>
      </c>
      <c r="Z93" s="87" t="str">
        <f t="shared" si="25"/>
        <v/>
      </c>
      <c r="AA93" s="79" t="str">
        <f t="shared" si="26"/>
        <v/>
      </c>
      <c r="AB93" s="79" t="str">
        <f t="shared" si="27"/>
        <v>子育てエコ内窓</v>
      </c>
      <c r="AC93" s="80" t="str">
        <f>IF(P93&lt;&gt;"",IFERROR(IF($O$2="共同住宅（4階建以上）",VLOOKUP(AB93,補助額!A:H,8,FALSE),VLOOKUP(AB93,補助額!A:H,7,FALSE)),"－"),"")</f>
        <v/>
      </c>
      <c r="AD93" s="88" t="str">
        <f t="shared" si="28"/>
        <v/>
      </c>
      <c r="AE93" s="82" t="str">
        <f>IF(P93="","",IF(OR($M$2="選択してください",$M$2=""),"地域を選択してください",IF(OR($O$2="選択してください",$O$2=""),"建て方を選択してください",IFERROR(VLOOKUP(AF93,こどもエコグレード!A:F,6,FALSE),"対象外"))))</f>
        <v/>
      </c>
      <c r="AF93" s="83" t="str">
        <f t="shared" si="29"/>
        <v>共同住宅選択してください</v>
      </c>
      <c r="AG93" s="89"/>
      <c r="AH93" s="89"/>
      <c r="AI93" s="89"/>
    </row>
    <row r="94" spans="1:35" ht="18" customHeight="1" x14ac:dyDescent="0.4">
      <c r="A94" s="64" t="str">
        <f t="shared" si="18"/>
        <v/>
      </c>
      <c r="B94" s="64" t="str">
        <f t="shared" si="19"/>
        <v/>
      </c>
      <c r="C94" s="64" t="str">
        <f t="shared" si="20"/>
        <v/>
      </c>
      <c r="D94" s="64" t="str">
        <f t="shared" si="15"/>
        <v/>
      </c>
      <c r="E94" s="64">
        <f>IFERROR(VLOOKUP(H94&amp;I94,LIXIL対象製品リスト!T:W,3,FALSE),0)</f>
        <v>0</v>
      </c>
      <c r="F94" s="64">
        <f>IFERROR(VLOOKUP(I94&amp;J94,LIXIL対象製品リスト!T:W,4,FALSE),0)</f>
        <v>0</v>
      </c>
      <c r="H94" s="16"/>
      <c r="I94" s="73"/>
      <c r="J94" s="72"/>
      <c r="K94" s="73"/>
      <c r="L94" s="72"/>
      <c r="M94" s="72"/>
      <c r="N94" s="74" t="str">
        <f>IF(OR(L94="",M94=""),"",IF((L94+E94)*(M94+F94)/10^6&gt;=サイズ!$D$13,"大（L）",IF((L94+E94)*(M94+F94)/10^6&gt;=サイズ!$D$12,"中（M）",IF((L94+E94)*(M94+F94)/10^6&gt;=サイズ!$D$11,"小（S）",IF((L94+E94)*(M94+F94)/10^6&gt;=サイズ!$D$10,"極小（X）","対象外")))))</f>
        <v/>
      </c>
      <c r="O94" s="74" t="str">
        <f>IFERROR(IF(OR(H94="",I94="",J94="",K94="",L94="",M94=""),"",VLOOKUP(SUBSTITUTE(H94&amp;I94&amp;J94&amp;K94&amp;N94,CHAR(10),""),LIXIL対象製品リスト!R:S,2,FALSE)),"対象の型番はありません")</f>
        <v/>
      </c>
      <c r="P94" s="74" t="str">
        <f t="shared" si="21"/>
        <v/>
      </c>
      <c r="Q94" s="85"/>
      <c r="R94" s="76" t="str">
        <f t="shared" si="16"/>
        <v/>
      </c>
      <c r="S94" s="76" t="str">
        <f t="shared" si="22"/>
        <v>窓リノベ24内窓</v>
      </c>
      <c r="T94" s="77" t="str">
        <f>IF(P94&lt;&gt;"",IFERROR(IF($O$2="共同住宅（4階建以上）",VLOOKUP(S94,補助額!A:H,8,FALSE),VLOOKUP(S94,補助額!A:H,7,FALSE)),"－"),"")</f>
        <v/>
      </c>
      <c r="U94" s="86" t="str">
        <f t="shared" si="23"/>
        <v/>
      </c>
      <c r="V94" s="79" t="str">
        <f>IF(P94="","",IF(OR($M$2="選択してください",$M$2=""),"地域を選択してください",IF(OR($O$2="選択してください",$O$2=""),"建て方を選択してください",IFERROR(VLOOKUP(W94,こどもエコグレード!A:E,5,FALSE),"対象外"))))</f>
        <v/>
      </c>
      <c r="W94" s="79" t="str">
        <f t="shared" si="17"/>
        <v>共同住宅選択してください</v>
      </c>
      <c r="X94" s="79" t="str">
        <f t="shared" si="24"/>
        <v>子育てエコ内窓</v>
      </c>
      <c r="Y94" s="80" t="str">
        <f>IF(P94&lt;&gt;"",IFERROR(IF($O$2="共同住宅（4階建以上）",VLOOKUP(X94,補助額!A:H,8,FALSE),VLOOKUP(X94,補助額!A:H,7,FALSE)),"－"),"")</f>
        <v/>
      </c>
      <c r="Z94" s="87" t="str">
        <f t="shared" si="25"/>
        <v/>
      </c>
      <c r="AA94" s="79" t="str">
        <f t="shared" si="26"/>
        <v/>
      </c>
      <c r="AB94" s="79" t="str">
        <f t="shared" si="27"/>
        <v>子育てエコ内窓</v>
      </c>
      <c r="AC94" s="80" t="str">
        <f>IF(P94&lt;&gt;"",IFERROR(IF($O$2="共同住宅（4階建以上）",VLOOKUP(AB94,補助額!A:H,8,FALSE),VLOOKUP(AB94,補助額!A:H,7,FALSE)),"－"),"")</f>
        <v/>
      </c>
      <c r="AD94" s="88" t="str">
        <f t="shared" si="28"/>
        <v/>
      </c>
      <c r="AE94" s="82" t="str">
        <f>IF(P94="","",IF(OR($M$2="選択してください",$M$2=""),"地域を選択してください",IF(OR($O$2="選択してください",$O$2=""),"建て方を選択してください",IFERROR(VLOOKUP(AF94,こどもエコグレード!A:F,6,FALSE),"対象外"))))</f>
        <v/>
      </c>
      <c r="AF94" s="83" t="str">
        <f t="shared" si="29"/>
        <v>共同住宅選択してください</v>
      </c>
      <c r="AG94" s="89"/>
      <c r="AH94" s="89"/>
      <c r="AI94" s="89"/>
    </row>
    <row r="95" spans="1:35" ht="18" customHeight="1" x14ac:dyDescent="0.4">
      <c r="A95" s="64" t="str">
        <f t="shared" si="18"/>
        <v/>
      </c>
      <c r="B95" s="64" t="str">
        <f t="shared" si="19"/>
        <v/>
      </c>
      <c r="C95" s="64" t="str">
        <f t="shared" si="20"/>
        <v/>
      </c>
      <c r="D95" s="64" t="str">
        <f t="shared" si="15"/>
        <v/>
      </c>
      <c r="E95" s="64">
        <f>IFERROR(VLOOKUP(H95&amp;I95,LIXIL対象製品リスト!T:W,3,FALSE),0)</f>
        <v>0</v>
      </c>
      <c r="F95" s="64">
        <f>IFERROR(VLOOKUP(I95&amp;J95,LIXIL対象製品リスト!T:W,4,FALSE),0)</f>
        <v>0</v>
      </c>
      <c r="H95" s="16"/>
      <c r="I95" s="73"/>
      <c r="J95" s="72"/>
      <c r="K95" s="73"/>
      <c r="L95" s="72"/>
      <c r="M95" s="72"/>
      <c r="N95" s="74" t="str">
        <f>IF(OR(L95="",M95=""),"",IF((L95+E95)*(M95+F95)/10^6&gt;=サイズ!$D$13,"大（L）",IF((L95+E95)*(M95+F95)/10^6&gt;=サイズ!$D$12,"中（M）",IF((L95+E95)*(M95+F95)/10^6&gt;=サイズ!$D$11,"小（S）",IF((L95+E95)*(M95+F95)/10^6&gt;=サイズ!$D$10,"極小（X）","対象外")))))</f>
        <v/>
      </c>
      <c r="O95" s="74" t="str">
        <f>IFERROR(IF(OR(H95="",I95="",J95="",K95="",L95="",M95=""),"",VLOOKUP(SUBSTITUTE(H95&amp;I95&amp;J95&amp;K95&amp;N95,CHAR(10),""),LIXIL対象製品リスト!R:S,2,FALSE)),"対象の型番はありません")</f>
        <v/>
      </c>
      <c r="P95" s="74" t="str">
        <f t="shared" si="21"/>
        <v/>
      </c>
      <c r="Q95" s="85"/>
      <c r="R95" s="76" t="str">
        <f t="shared" si="16"/>
        <v/>
      </c>
      <c r="S95" s="76" t="str">
        <f t="shared" si="22"/>
        <v>窓リノベ24内窓</v>
      </c>
      <c r="T95" s="77" t="str">
        <f>IF(P95&lt;&gt;"",IFERROR(IF($O$2="共同住宅（4階建以上）",VLOOKUP(S95,補助額!A:H,8,FALSE),VLOOKUP(S95,補助額!A:H,7,FALSE)),"－"),"")</f>
        <v/>
      </c>
      <c r="U95" s="86" t="str">
        <f t="shared" si="23"/>
        <v/>
      </c>
      <c r="V95" s="79" t="str">
        <f>IF(P95="","",IF(OR($M$2="選択してください",$M$2=""),"地域を選択してください",IF(OR($O$2="選択してください",$O$2=""),"建て方を選択してください",IFERROR(VLOOKUP(W95,こどもエコグレード!A:E,5,FALSE),"対象外"))))</f>
        <v/>
      </c>
      <c r="W95" s="79" t="str">
        <f t="shared" si="17"/>
        <v>共同住宅選択してください</v>
      </c>
      <c r="X95" s="79" t="str">
        <f t="shared" si="24"/>
        <v>子育てエコ内窓</v>
      </c>
      <c r="Y95" s="80" t="str">
        <f>IF(P95&lt;&gt;"",IFERROR(IF($O$2="共同住宅（4階建以上）",VLOOKUP(X95,補助額!A:H,8,FALSE),VLOOKUP(X95,補助額!A:H,7,FALSE)),"－"),"")</f>
        <v/>
      </c>
      <c r="Z95" s="87" t="str">
        <f t="shared" si="25"/>
        <v/>
      </c>
      <c r="AA95" s="79" t="str">
        <f t="shared" si="26"/>
        <v/>
      </c>
      <c r="AB95" s="79" t="str">
        <f t="shared" si="27"/>
        <v>子育てエコ内窓</v>
      </c>
      <c r="AC95" s="80" t="str">
        <f>IF(P95&lt;&gt;"",IFERROR(IF($O$2="共同住宅（4階建以上）",VLOOKUP(AB95,補助額!A:H,8,FALSE),VLOOKUP(AB95,補助額!A:H,7,FALSE)),"－"),"")</f>
        <v/>
      </c>
      <c r="AD95" s="88" t="str">
        <f t="shared" si="28"/>
        <v/>
      </c>
      <c r="AE95" s="82" t="str">
        <f>IF(P95="","",IF(OR($M$2="選択してください",$M$2=""),"地域を選択してください",IF(OR($O$2="選択してください",$O$2=""),"建て方を選択してください",IFERROR(VLOOKUP(AF95,こどもエコグレード!A:F,6,FALSE),"対象外"))))</f>
        <v/>
      </c>
      <c r="AF95" s="83" t="str">
        <f t="shared" si="29"/>
        <v>共同住宅選択してください</v>
      </c>
      <c r="AG95" s="89"/>
      <c r="AH95" s="89"/>
      <c r="AI95" s="89"/>
    </row>
    <row r="96" spans="1:35" ht="18" customHeight="1" x14ac:dyDescent="0.4">
      <c r="A96" s="64" t="str">
        <f t="shared" si="18"/>
        <v/>
      </c>
      <c r="B96" s="64" t="str">
        <f t="shared" si="19"/>
        <v/>
      </c>
      <c r="C96" s="64" t="str">
        <f t="shared" si="20"/>
        <v/>
      </c>
      <c r="D96" s="64" t="str">
        <f t="shared" si="15"/>
        <v/>
      </c>
      <c r="E96" s="64">
        <f>IFERROR(VLOOKUP(H96&amp;I96,LIXIL対象製品リスト!T:W,3,FALSE),0)</f>
        <v>0</v>
      </c>
      <c r="F96" s="64">
        <f>IFERROR(VLOOKUP(I96&amp;J96,LIXIL対象製品リスト!T:W,4,FALSE),0)</f>
        <v>0</v>
      </c>
      <c r="H96" s="16"/>
      <c r="I96" s="73"/>
      <c r="J96" s="72"/>
      <c r="K96" s="73"/>
      <c r="L96" s="72"/>
      <c r="M96" s="72"/>
      <c r="N96" s="74" t="str">
        <f>IF(OR(L96="",M96=""),"",IF((L96+E96)*(M96+F96)/10^6&gt;=サイズ!$D$13,"大（L）",IF((L96+E96)*(M96+F96)/10^6&gt;=サイズ!$D$12,"中（M）",IF((L96+E96)*(M96+F96)/10^6&gt;=サイズ!$D$11,"小（S）",IF((L96+E96)*(M96+F96)/10^6&gt;=サイズ!$D$10,"極小（X）","対象外")))))</f>
        <v/>
      </c>
      <c r="O96" s="74" t="str">
        <f>IFERROR(IF(OR(H96="",I96="",J96="",K96="",L96="",M96=""),"",VLOOKUP(SUBSTITUTE(H96&amp;I96&amp;J96&amp;K96&amp;N96,CHAR(10),""),LIXIL対象製品リスト!R:S,2,FALSE)),"対象の型番はありません")</f>
        <v/>
      </c>
      <c r="P96" s="74" t="str">
        <f t="shared" si="21"/>
        <v/>
      </c>
      <c r="Q96" s="85"/>
      <c r="R96" s="76" t="str">
        <f t="shared" si="16"/>
        <v/>
      </c>
      <c r="S96" s="76" t="str">
        <f t="shared" si="22"/>
        <v>窓リノベ24内窓</v>
      </c>
      <c r="T96" s="77" t="str">
        <f>IF(P96&lt;&gt;"",IFERROR(IF($O$2="共同住宅（4階建以上）",VLOOKUP(S96,補助額!A:H,8,FALSE),VLOOKUP(S96,補助額!A:H,7,FALSE)),"－"),"")</f>
        <v/>
      </c>
      <c r="U96" s="86" t="str">
        <f t="shared" si="23"/>
        <v/>
      </c>
      <c r="V96" s="79" t="str">
        <f>IF(P96="","",IF(OR($M$2="選択してください",$M$2=""),"地域を選択してください",IF(OR($O$2="選択してください",$O$2=""),"建て方を選択してください",IFERROR(VLOOKUP(W96,こどもエコグレード!A:E,5,FALSE),"対象外"))))</f>
        <v/>
      </c>
      <c r="W96" s="79" t="str">
        <f t="shared" si="17"/>
        <v>共同住宅選択してください</v>
      </c>
      <c r="X96" s="79" t="str">
        <f t="shared" si="24"/>
        <v>子育てエコ内窓</v>
      </c>
      <c r="Y96" s="80" t="str">
        <f>IF(P96&lt;&gt;"",IFERROR(IF($O$2="共同住宅（4階建以上）",VLOOKUP(X96,補助額!A:H,8,FALSE),VLOOKUP(X96,補助額!A:H,7,FALSE)),"－"),"")</f>
        <v/>
      </c>
      <c r="Z96" s="87" t="str">
        <f t="shared" si="25"/>
        <v/>
      </c>
      <c r="AA96" s="79" t="str">
        <f t="shared" si="26"/>
        <v/>
      </c>
      <c r="AB96" s="79" t="str">
        <f t="shared" si="27"/>
        <v>子育てエコ内窓</v>
      </c>
      <c r="AC96" s="80" t="str">
        <f>IF(P96&lt;&gt;"",IFERROR(IF($O$2="共同住宅（4階建以上）",VLOOKUP(AB96,補助額!A:H,8,FALSE),VLOOKUP(AB96,補助額!A:H,7,FALSE)),"－"),"")</f>
        <v/>
      </c>
      <c r="AD96" s="88" t="str">
        <f t="shared" si="28"/>
        <v/>
      </c>
      <c r="AE96" s="82" t="str">
        <f>IF(P96="","",IF(OR($M$2="選択してください",$M$2=""),"地域を選択してください",IF(OR($O$2="選択してください",$O$2=""),"建て方を選択してください",IFERROR(VLOOKUP(AF96,こどもエコグレード!A:F,6,FALSE),"対象外"))))</f>
        <v/>
      </c>
      <c r="AF96" s="83" t="str">
        <f t="shared" si="29"/>
        <v>共同住宅選択してください</v>
      </c>
      <c r="AG96" s="89"/>
      <c r="AH96" s="89"/>
      <c r="AI96" s="89"/>
    </row>
    <row r="97" spans="1:35" ht="18" customHeight="1" x14ac:dyDescent="0.4">
      <c r="A97" s="64" t="str">
        <f t="shared" si="18"/>
        <v/>
      </c>
      <c r="B97" s="64" t="str">
        <f t="shared" si="19"/>
        <v/>
      </c>
      <c r="C97" s="64" t="str">
        <f t="shared" si="20"/>
        <v/>
      </c>
      <c r="D97" s="64" t="str">
        <f t="shared" si="15"/>
        <v/>
      </c>
      <c r="E97" s="64">
        <f>IFERROR(VLOOKUP(H97&amp;I97,LIXIL対象製品リスト!T:W,3,FALSE),0)</f>
        <v>0</v>
      </c>
      <c r="F97" s="64">
        <f>IFERROR(VLOOKUP(I97&amp;J97,LIXIL対象製品リスト!T:W,4,FALSE),0)</f>
        <v>0</v>
      </c>
      <c r="H97" s="16"/>
      <c r="I97" s="73"/>
      <c r="J97" s="72"/>
      <c r="K97" s="73"/>
      <c r="L97" s="72"/>
      <c r="M97" s="72"/>
      <c r="N97" s="74" t="str">
        <f>IF(OR(L97="",M97=""),"",IF((L97+E97)*(M97+F97)/10^6&gt;=サイズ!$D$13,"大（L）",IF((L97+E97)*(M97+F97)/10^6&gt;=サイズ!$D$12,"中（M）",IF((L97+E97)*(M97+F97)/10^6&gt;=サイズ!$D$11,"小（S）",IF((L97+E97)*(M97+F97)/10^6&gt;=サイズ!$D$10,"極小（X）","対象外")))))</f>
        <v/>
      </c>
      <c r="O97" s="74" t="str">
        <f>IFERROR(IF(OR(H97="",I97="",J97="",K97="",L97="",M97=""),"",VLOOKUP(SUBSTITUTE(H97&amp;I97&amp;J97&amp;K97&amp;N97,CHAR(10),""),LIXIL対象製品リスト!R:S,2,FALSE)),"対象の型番はありません")</f>
        <v/>
      </c>
      <c r="P97" s="74" t="str">
        <f t="shared" si="21"/>
        <v/>
      </c>
      <c r="Q97" s="85"/>
      <c r="R97" s="76" t="str">
        <f t="shared" si="16"/>
        <v/>
      </c>
      <c r="S97" s="76" t="str">
        <f t="shared" si="22"/>
        <v>窓リノベ24内窓</v>
      </c>
      <c r="T97" s="77" t="str">
        <f>IF(P97&lt;&gt;"",IFERROR(IF($O$2="共同住宅（4階建以上）",VLOOKUP(S97,補助額!A:H,8,FALSE),VLOOKUP(S97,補助額!A:H,7,FALSE)),"－"),"")</f>
        <v/>
      </c>
      <c r="U97" s="86" t="str">
        <f t="shared" si="23"/>
        <v/>
      </c>
      <c r="V97" s="79" t="str">
        <f>IF(P97="","",IF(OR($M$2="選択してください",$M$2=""),"地域を選択してください",IF(OR($O$2="選択してください",$O$2=""),"建て方を選択してください",IFERROR(VLOOKUP(W97,こどもエコグレード!A:E,5,FALSE),"対象外"))))</f>
        <v/>
      </c>
      <c r="W97" s="79" t="str">
        <f t="shared" si="17"/>
        <v>共同住宅選択してください</v>
      </c>
      <c r="X97" s="79" t="str">
        <f t="shared" si="24"/>
        <v>子育てエコ内窓</v>
      </c>
      <c r="Y97" s="80" t="str">
        <f>IF(P97&lt;&gt;"",IFERROR(IF($O$2="共同住宅（4階建以上）",VLOOKUP(X97,補助額!A:H,8,FALSE),VLOOKUP(X97,補助額!A:H,7,FALSE)),"－"),"")</f>
        <v/>
      </c>
      <c r="Z97" s="87" t="str">
        <f t="shared" si="25"/>
        <v/>
      </c>
      <c r="AA97" s="79" t="str">
        <f t="shared" si="26"/>
        <v/>
      </c>
      <c r="AB97" s="79" t="str">
        <f t="shared" si="27"/>
        <v>子育てエコ内窓</v>
      </c>
      <c r="AC97" s="80" t="str">
        <f>IF(P97&lt;&gt;"",IFERROR(IF($O$2="共同住宅（4階建以上）",VLOOKUP(AB97,補助額!A:H,8,FALSE),VLOOKUP(AB97,補助額!A:H,7,FALSE)),"－"),"")</f>
        <v/>
      </c>
      <c r="AD97" s="88" t="str">
        <f t="shared" si="28"/>
        <v/>
      </c>
      <c r="AE97" s="82" t="str">
        <f>IF(P97="","",IF(OR($M$2="選択してください",$M$2=""),"地域を選択してください",IF(OR($O$2="選択してください",$O$2=""),"建て方を選択してください",IFERROR(VLOOKUP(AF97,こどもエコグレード!A:F,6,FALSE),"対象外"))))</f>
        <v/>
      </c>
      <c r="AF97" s="83" t="str">
        <f t="shared" si="29"/>
        <v>共同住宅選択してください</v>
      </c>
      <c r="AG97" s="89"/>
      <c r="AH97" s="89"/>
      <c r="AI97" s="89"/>
    </row>
    <row r="98" spans="1:35" ht="18" customHeight="1" x14ac:dyDescent="0.4">
      <c r="A98" s="64" t="str">
        <f t="shared" si="18"/>
        <v/>
      </c>
      <c r="B98" s="64" t="str">
        <f t="shared" si="19"/>
        <v/>
      </c>
      <c r="C98" s="64" t="str">
        <f t="shared" si="20"/>
        <v/>
      </c>
      <c r="D98" s="64" t="str">
        <f t="shared" si="15"/>
        <v/>
      </c>
      <c r="E98" s="64">
        <f>IFERROR(VLOOKUP(H98&amp;I98,LIXIL対象製品リスト!T:W,3,FALSE),0)</f>
        <v>0</v>
      </c>
      <c r="F98" s="64">
        <f>IFERROR(VLOOKUP(I98&amp;J98,LIXIL対象製品リスト!T:W,4,FALSE),0)</f>
        <v>0</v>
      </c>
      <c r="H98" s="16"/>
      <c r="I98" s="73"/>
      <c r="J98" s="72"/>
      <c r="K98" s="73"/>
      <c r="L98" s="72"/>
      <c r="M98" s="72"/>
      <c r="N98" s="74" t="str">
        <f>IF(OR(L98="",M98=""),"",IF((L98+E98)*(M98+F98)/10^6&gt;=サイズ!$D$13,"大（L）",IF((L98+E98)*(M98+F98)/10^6&gt;=サイズ!$D$12,"中（M）",IF((L98+E98)*(M98+F98)/10^6&gt;=サイズ!$D$11,"小（S）",IF((L98+E98)*(M98+F98)/10^6&gt;=サイズ!$D$10,"極小（X）","対象外")))))</f>
        <v/>
      </c>
      <c r="O98" s="74" t="str">
        <f>IFERROR(IF(OR(H98="",I98="",J98="",K98="",L98="",M98=""),"",VLOOKUP(SUBSTITUTE(H98&amp;I98&amp;J98&amp;K98&amp;N98,CHAR(10),""),LIXIL対象製品リスト!R:S,2,FALSE)),"対象の型番はありません")</f>
        <v/>
      </c>
      <c r="P98" s="74" t="str">
        <f t="shared" si="21"/>
        <v/>
      </c>
      <c r="Q98" s="85"/>
      <c r="R98" s="76" t="str">
        <f t="shared" si="16"/>
        <v/>
      </c>
      <c r="S98" s="76" t="str">
        <f t="shared" si="22"/>
        <v>窓リノベ24内窓</v>
      </c>
      <c r="T98" s="77" t="str">
        <f>IF(P98&lt;&gt;"",IFERROR(IF($O$2="共同住宅（4階建以上）",VLOOKUP(S98,補助額!A:H,8,FALSE),VLOOKUP(S98,補助額!A:H,7,FALSE)),"－"),"")</f>
        <v/>
      </c>
      <c r="U98" s="86" t="str">
        <f t="shared" si="23"/>
        <v/>
      </c>
      <c r="V98" s="79" t="str">
        <f>IF(P98="","",IF(OR($M$2="選択してください",$M$2=""),"地域を選択してください",IF(OR($O$2="選択してください",$O$2=""),"建て方を選択してください",IFERROR(VLOOKUP(W98,こどもエコグレード!A:E,5,FALSE),"対象外"))))</f>
        <v/>
      </c>
      <c r="W98" s="79" t="str">
        <f t="shared" si="17"/>
        <v>共同住宅選択してください</v>
      </c>
      <c r="X98" s="79" t="str">
        <f t="shared" si="24"/>
        <v>子育てエコ内窓</v>
      </c>
      <c r="Y98" s="80" t="str">
        <f>IF(P98&lt;&gt;"",IFERROR(IF($O$2="共同住宅（4階建以上）",VLOOKUP(X98,補助額!A:H,8,FALSE),VLOOKUP(X98,補助額!A:H,7,FALSE)),"－"),"")</f>
        <v/>
      </c>
      <c r="Z98" s="87" t="str">
        <f t="shared" si="25"/>
        <v/>
      </c>
      <c r="AA98" s="79" t="str">
        <f t="shared" si="26"/>
        <v/>
      </c>
      <c r="AB98" s="79" t="str">
        <f t="shared" si="27"/>
        <v>子育てエコ内窓</v>
      </c>
      <c r="AC98" s="80" t="str">
        <f>IF(P98&lt;&gt;"",IFERROR(IF($O$2="共同住宅（4階建以上）",VLOOKUP(AB98,補助額!A:H,8,FALSE),VLOOKUP(AB98,補助額!A:H,7,FALSE)),"－"),"")</f>
        <v/>
      </c>
      <c r="AD98" s="88" t="str">
        <f t="shared" si="28"/>
        <v/>
      </c>
      <c r="AE98" s="82" t="str">
        <f>IF(P98="","",IF(OR($M$2="選択してください",$M$2=""),"地域を選択してください",IF(OR($O$2="選択してください",$O$2=""),"建て方を選択してください",IFERROR(VLOOKUP(AF98,こどもエコグレード!A:F,6,FALSE),"対象外"))))</f>
        <v/>
      </c>
      <c r="AF98" s="83" t="str">
        <f t="shared" si="29"/>
        <v>共同住宅選択してください</v>
      </c>
      <c r="AG98" s="89"/>
      <c r="AH98" s="89"/>
      <c r="AI98" s="89"/>
    </row>
    <row r="99" spans="1:35" ht="18" customHeight="1" x14ac:dyDescent="0.4">
      <c r="A99" s="64" t="str">
        <f t="shared" si="18"/>
        <v/>
      </c>
      <c r="B99" s="64" t="str">
        <f t="shared" si="19"/>
        <v/>
      </c>
      <c r="C99" s="64" t="str">
        <f t="shared" si="20"/>
        <v/>
      </c>
      <c r="D99" s="64" t="str">
        <f t="shared" si="15"/>
        <v/>
      </c>
      <c r="E99" s="64">
        <f>IFERROR(VLOOKUP(H99&amp;I99,LIXIL対象製品リスト!T:W,3,FALSE),0)</f>
        <v>0</v>
      </c>
      <c r="F99" s="64">
        <f>IFERROR(VLOOKUP(I99&amp;J99,LIXIL対象製品リスト!T:W,4,FALSE),0)</f>
        <v>0</v>
      </c>
      <c r="H99" s="16"/>
      <c r="I99" s="73"/>
      <c r="J99" s="72"/>
      <c r="K99" s="73"/>
      <c r="L99" s="72"/>
      <c r="M99" s="72"/>
      <c r="N99" s="74" t="str">
        <f>IF(OR(L99="",M99=""),"",IF((L99+E99)*(M99+F99)/10^6&gt;=サイズ!$D$13,"大（L）",IF((L99+E99)*(M99+F99)/10^6&gt;=サイズ!$D$12,"中（M）",IF((L99+E99)*(M99+F99)/10^6&gt;=サイズ!$D$11,"小（S）",IF((L99+E99)*(M99+F99)/10^6&gt;=サイズ!$D$10,"極小（X）","対象外")))))</f>
        <v/>
      </c>
      <c r="O99" s="74" t="str">
        <f>IFERROR(IF(OR(H99="",I99="",J99="",K99="",L99="",M99=""),"",VLOOKUP(SUBSTITUTE(H99&amp;I99&amp;J99&amp;K99&amp;N99,CHAR(10),""),LIXIL対象製品リスト!R:S,2,FALSE)),"対象の型番はありません")</f>
        <v/>
      </c>
      <c r="P99" s="74" t="str">
        <f t="shared" si="21"/>
        <v/>
      </c>
      <c r="Q99" s="85"/>
      <c r="R99" s="76" t="str">
        <f t="shared" si="16"/>
        <v/>
      </c>
      <c r="S99" s="76" t="str">
        <f t="shared" si="22"/>
        <v>窓リノベ24内窓</v>
      </c>
      <c r="T99" s="77" t="str">
        <f>IF(P99&lt;&gt;"",IFERROR(IF($O$2="共同住宅（4階建以上）",VLOOKUP(S99,補助額!A:H,8,FALSE),VLOOKUP(S99,補助額!A:H,7,FALSE)),"－"),"")</f>
        <v/>
      </c>
      <c r="U99" s="86" t="str">
        <f t="shared" si="23"/>
        <v/>
      </c>
      <c r="V99" s="79" t="str">
        <f>IF(P99="","",IF(OR($M$2="選択してください",$M$2=""),"地域を選択してください",IF(OR($O$2="選択してください",$O$2=""),"建て方を選択してください",IFERROR(VLOOKUP(W99,こどもエコグレード!A:E,5,FALSE),"対象外"))))</f>
        <v/>
      </c>
      <c r="W99" s="79" t="str">
        <f t="shared" si="17"/>
        <v>共同住宅選択してください</v>
      </c>
      <c r="X99" s="79" t="str">
        <f t="shared" si="24"/>
        <v>子育てエコ内窓</v>
      </c>
      <c r="Y99" s="80" t="str">
        <f>IF(P99&lt;&gt;"",IFERROR(IF($O$2="共同住宅（4階建以上）",VLOOKUP(X99,補助額!A:H,8,FALSE),VLOOKUP(X99,補助額!A:H,7,FALSE)),"－"),"")</f>
        <v/>
      </c>
      <c r="Z99" s="87" t="str">
        <f t="shared" si="25"/>
        <v/>
      </c>
      <c r="AA99" s="79" t="str">
        <f t="shared" si="26"/>
        <v/>
      </c>
      <c r="AB99" s="79" t="str">
        <f t="shared" si="27"/>
        <v>子育てエコ内窓</v>
      </c>
      <c r="AC99" s="80" t="str">
        <f>IF(P99&lt;&gt;"",IFERROR(IF($O$2="共同住宅（4階建以上）",VLOOKUP(AB99,補助額!A:H,8,FALSE),VLOOKUP(AB99,補助額!A:H,7,FALSE)),"－"),"")</f>
        <v/>
      </c>
      <c r="AD99" s="88" t="str">
        <f t="shared" si="28"/>
        <v/>
      </c>
      <c r="AE99" s="82" t="str">
        <f>IF(P99="","",IF(OR($M$2="選択してください",$M$2=""),"地域を選択してください",IF(OR($O$2="選択してください",$O$2=""),"建て方を選択してください",IFERROR(VLOOKUP(AF99,こどもエコグレード!A:F,6,FALSE),"対象外"))))</f>
        <v/>
      </c>
      <c r="AF99" s="83" t="str">
        <f t="shared" si="29"/>
        <v>共同住宅選択してください</v>
      </c>
      <c r="AG99" s="89"/>
      <c r="AH99" s="89"/>
      <c r="AI99" s="89"/>
    </row>
    <row r="100" spans="1:35" ht="18" customHeight="1" x14ac:dyDescent="0.4">
      <c r="A100" s="64" t="str">
        <f t="shared" si="18"/>
        <v/>
      </c>
      <c r="B100" s="64" t="str">
        <f t="shared" si="19"/>
        <v/>
      </c>
      <c r="C100" s="64" t="str">
        <f t="shared" si="20"/>
        <v/>
      </c>
      <c r="D100" s="64" t="str">
        <f t="shared" si="15"/>
        <v/>
      </c>
      <c r="E100" s="64">
        <f>IFERROR(VLOOKUP(H100&amp;I100,LIXIL対象製品リスト!T:W,3,FALSE),0)</f>
        <v>0</v>
      </c>
      <c r="F100" s="64">
        <f>IFERROR(VLOOKUP(I100&amp;J100,LIXIL対象製品リスト!T:W,4,FALSE),0)</f>
        <v>0</v>
      </c>
      <c r="H100" s="16"/>
      <c r="I100" s="73"/>
      <c r="J100" s="72"/>
      <c r="K100" s="73"/>
      <c r="L100" s="72"/>
      <c r="M100" s="72"/>
      <c r="N100" s="74" t="str">
        <f>IF(OR(L100="",M100=""),"",IF((L100+E100)*(M100+F100)/10^6&gt;=サイズ!$D$13,"大（L）",IF((L100+E100)*(M100+F100)/10^6&gt;=サイズ!$D$12,"中（M）",IF((L100+E100)*(M100+F100)/10^6&gt;=サイズ!$D$11,"小（S）",IF((L100+E100)*(M100+F100)/10^6&gt;=サイズ!$D$10,"極小（X）","対象外")))))</f>
        <v/>
      </c>
      <c r="O100" s="74" t="str">
        <f>IFERROR(IF(OR(H100="",I100="",J100="",K100="",L100="",M100=""),"",VLOOKUP(SUBSTITUTE(H100&amp;I100&amp;J100&amp;K100&amp;N100,CHAR(10),""),LIXIL対象製品リスト!R:S,2,FALSE)),"対象の型番はありません")</f>
        <v/>
      </c>
      <c r="P100" s="74" t="str">
        <f t="shared" si="21"/>
        <v/>
      </c>
      <c r="Q100" s="85"/>
      <c r="R100" s="76" t="str">
        <f t="shared" si="16"/>
        <v/>
      </c>
      <c r="S100" s="76" t="str">
        <f t="shared" si="22"/>
        <v>窓リノベ24内窓</v>
      </c>
      <c r="T100" s="77" t="str">
        <f>IF(P100&lt;&gt;"",IFERROR(IF($O$2="共同住宅（4階建以上）",VLOOKUP(S100,補助額!A:H,8,FALSE),VLOOKUP(S100,補助額!A:H,7,FALSE)),"－"),"")</f>
        <v/>
      </c>
      <c r="U100" s="86" t="str">
        <f t="shared" si="23"/>
        <v/>
      </c>
      <c r="V100" s="79" t="str">
        <f>IF(P100="","",IF(OR($M$2="選択してください",$M$2=""),"地域を選択してください",IF(OR($O$2="選択してください",$O$2=""),"建て方を選択してください",IFERROR(VLOOKUP(W100,こどもエコグレード!A:E,5,FALSE),"対象外"))))</f>
        <v/>
      </c>
      <c r="W100" s="79" t="str">
        <f t="shared" si="17"/>
        <v>共同住宅選択してください</v>
      </c>
      <c r="X100" s="79" t="str">
        <f t="shared" si="24"/>
        <v>子育てエコ内窓</v>
      </c>
      <c r="Y100" s="80" t="str">
        <f>IF(P100&lt;&gt;"",IFERROR(IF($O$2="共同住宅（4階建以上）",VLOOKUP(X100,補助額!A:H,8,FALSE),VLOOKUP(X100,補助額!A:H,7,FALSE)),"－"),"")</f>
        <v/>
      </c>
      <c r="Z100" s="87" t="str">
        <f t="shared" si="25"/>
        <v/>
      </c>
      <c r="AA100" s="79" t="str">
        <f t="shared" si="26"/>
        <v/>
      </c>
      <c r="AB100" s="79" t="str">
        <f t="shared" si="27"/>
        <v>子育てエコ内窓</v>
      </c>
      <c r="AC100" s="80" t="str">
        <f>IF(P100&lt;&gt;"",IFERROR(IF($O$2="共同住宅（4階建以上）",VLOOKUP(AB100,補助額!A:H,8,FALSE),VLOOKUP(AB100,補助額!A:H,7,FALSE)),"－"),"")</f>
        <v/>
      </c>
      <c r="AD100" s="88" t="str">
        <f t="shared" si="28"/>
        <v/>
      </c>
      <c r="AE100" s="82" t="str">
        <f>IF(P100="","",IF(OR($M$2="選択してください",$M$2=""),"地域を選択してください",IF(OR($O$2="選択してください",$O$2=""),"建て方を選択してください",IFERROR(VLOOKUP(AF100,こどもエコグレード!A:F,6,FALSE),"対象外"))))</f>
        <v/>
      </c>
      <c r="AF100" s="83" t="str">
        <f t="shared" si="29"/>
        <v>共同住宅選択してください</v>
      </c>
      <c r="AG100" s="89"/>
      <c r="AH100" s="89"/>
      <c r="AI100" s="89"/>
    </row>
    <row r="101" spans="1:35" ht="18" customHeight="1" x14ac:dyDescent="0.4">
      <c r="A101" s="64" t="str">
        <f t="shared" si="18"/>
        <v/>
      </c>
      <c r="B101" s="64" t="str">
        <f t="shared" si="19"/>
        <v/>
      </c>
      <c r="C101" s="64" t="str">
        <f t="shared" si="20"/>
        <v/>
      </c>
      <c r="D101" s="64" t="str">
        <f t="shared" si="15"/>
        <v/>
      </c>
      <c r="E101" s="64">
        <f>IFERROR(VLOOKUP(H101&amp;I101,LIXIL対象製品リスト!T:W,3,FALSE),0)</f>
        <v>0</v>
      </c>
      <c r="F101" s="64">
        <f>IFERROR(VLOOKUP(I101&amp;J101,LIXIL対象製品リスト!T:W,4,FALSE),0)</f>
        <v>0</v>
      </c>
      <c r="H101" s="16"/>
      <c r="I101" s="73"/>
      <c r="J101" s="72"/>
      <c r="K101" s="73"/>
      <c r="L101" s="72"/>
      <c r="M101" s="72"/>
      <c r="N101" s="74" t="str">
        <f>IF(OR(L101="",M101=""),"",IF((L101+E101)*(M101+F101)/10^6&gt;=サイズ!$D$13,"大（L）",IF((L101+E101)*(M101+F101)/10^6&gt;=サイズ!$D$12,"中（M）",IF((L101+E101)*(M101+F101)/10^6&gt;=サイズ!$D$11,"小（S）",IF((L101+E101)*(M101+F101)/10^6&gt;=サイズ!$D$10,"極小（X）","対象外")))))</f>
        <v/>
      </c>
      <c r="O101" s="74" t="str">
        <f>IFERROR(IF(OR(H101="",I101="",J101="",K101="",L101="",M101=""),"",VLOOKUP(SUBSTITUTE(H101&amp;I101&amp;J101&amp;K101&amp;N101,CHAR(10),""),LIXIL対象製品リスト!R:S,2,FALSE)),"対象の型番はありません")</f>
        <v/>
      </c>
      <c r="P101" s="74" t="str">
        <f t="shared" si="21"/>
        <v/>
      </c>
      <c r="Q101" s="85"/>
      <c r="R101" s="76" t="str">
        <f t="shared" si="16"/>
        <v/>
      </c>
      <c r="S101" s="76" t="str">
        <f t="shared" si="22"/>
        <v>窓リノベ24内窓</v>
      </c>
      <c r="T101" s="77" t="str">
        <f>IF(P101&lt;&gt;"",IFERROR(IF($O$2="共同住宅（4階建以上）",VLOOKUP(S101,補助額!A:H,8,FALSE),VLOOKUP(S101,補助額!A:H,7,FALSE)),"－"),"")</f>
        <v/>
      </c>
      <c r="U101" s="86" t="str">
        <f t="shared" si="23"/>
        <v/>
      </c>
      <c r="V101" s="79" t="str">
        <f>IF(P101="","",IF(OR($M$2="選択してください",$M$2=""),"地域を選択してください",IF(OR($O$2="選択してください",$O$2=""),"建て方を選択してください",IFERROR(VLOOKUP(W101,こどもエコグレード!A:E,5,FALSE),"対象外"))))</f>
        <v/>
      </c>
      <c r="W101" s="79" t="str">
        <f t="shared" si="17"/>
        <v>共同住宅選択してください</v>
      </c>
      <c r="X101" s="79" t="str">
        <f t="shared" si="24"/>
        <v>子育てエコ内窓</v>
      </c>
      <c r="Y101" s="80" t="str">
        <f>IF(P101&lt;&gt;"",IFERROR(IF($O$2="共同住宅（4階建以上）",VLOOKUP(X101,補助額!A:H,8,FALSE),VLOOKUP(X101,補助額!A:H,7,FALSE)),"－"),"")</f>
        <v/>
      </c>
      <c r="Z101" s="87" t="str">
        <f t="shared" si="25"/>
        <v/>
      </c>
      <c r="AA101" s="79" t="str">
        <f t="shared" si="26"/>
        <v/>
      </c>
      <c r="AB101" s="79" t="str">
        <f t="shared" si="27"/>
        <v>子育てエコ内窓</v>
      </c>
      <c r="AC101" s="80" t="str">
        <f>IF(P101&lt;&gt;"",IFERROR(IF($O$2="共同住宅（4階建以上）",VLOOKUP(AB101,補助額!A:H,8,FALSE),VLOOKUP(AB101,補助額!A:H,7,FALSE)),"－"),"")</f>
        <v/>
      </c>
      <c r="AD101" s="88" t="str">
        <f t="shared" si="28"/>
        <v/>
      </c>
      <c r="AE101" s="82" t="str">
        <f>IF(P101="","",IF(OR($M$2="選択してください",$M$2=""),"地域を選択してください",IF(OR($O$2="選択してください",$O$2=""),"建て方を選択してください",IFERROR(VLOOKUP(AF101,こどもエコグレード!A:F,6,FALSE),"対象外"))))</f>
        <v/>
      </c>
      <c r="AF101" s="83" t="str">
        <f t="shared" si="29"/>
        <v>共同住宅選択してください</v>
      </c>
      <c r="AG101" s="89"/>
      <c r="AH101" s="89"/>
      <c r="AI101" s="89"/>
    </row>
    <row r="102" spans="1:35" ht="18" customHeight="1" x14ac:dyDescent="0.4">
      <c r="A102" s="64" t="str">
        <f t="shared" si="18"/>
        <v/>
      </c>
      <c r="B102" s="64" t="str">
        <f t="shared" si="19"/>
        <v/>
      </c>
      <c r="C102" s="64" t="str">
        <f t="shared" si="20"/>
        <v/>
      </c>
      <c r="D102" s="64" t="str">
        <f t="shared" si="15"/>
        <v/>
      </c>
      <c r="E102" s="64">
        <f>IFERROR(VLOOKUP(H102&amp;I102,LIXIL対象製品リスト!T:W,3,FALSE),0)</f>
        <v>0</v>
      </c>
      <c r="F102" s="64">
        <f>IFERROR(VLOOKUP(I102&amp;J102,LIXIL対象製品リスト!T:W,4,FALSE),0)</f>
        <v>0</v>
      </c>
      <c r="H102" s="16"/>
      <c r="I102" s="73"/>
      <c r="J102" s="72"/>
      <c r="K102" s="73"/>
      <c r="L102" s="72"/>
      <c r="M102" s="72"/>
      <c r="N102" s="74" t="str">
        <f>IF(OR(L102="",M102=""),"",IF((L102+E102)*(M102+F102)/10^6&gt;=サイズ!$D$13,"大（L）",IF((L102+E102)*(M102+F102)/10^6&gt;=サイズ!$D$12,"中（M）",IF((L102+E102)*(M102+F102)/10^6&gt;=サイズ!$D$11,"小（S）",IF((L102+E102)*(M102+F102)/10^6&gt;=サイズ!$D$10,"極小（X）","対象外")))))</f>
        <v/>
      </c>
      <c r="O102" s="74" t="str">
        <f>IFERROR(IF(OR(H102="",I102="",J102="",K102="",L102="",M102=""),"",VLOOKUP(SUBSTITUTE(H102&amp;I102&amp;J102&amp;K102&amp;N102,CHAR(10),""),LIXIL対象製品リスト!R:S,2,FALSE)),"対象の型番はありません")</f>
        <v/>
      </c>
      <c r="P102" s="74" t="str">
        <f t="shared" si="21"/>
        <v/>
      </c>
      <c r="Q102" s="85"/>
      <c r="R102" s="76" t="str">
        <f t="shared" si="16"/>
        <v/>
      </c>
      <c r="S102" s="76" t="str">
        <f t="shared" si="22"/>
        <v>窓リノベ24内窓</v>
      </c>
      <c r="T102" s="77" t="str">
        <f>IF(P102&lt;&gt;"",IFERROR(IF($O$2="共同住宅（4階建以上）",VLOOKUP(S102,補助額!A:H,8,FALSE),VLOOKUP(S102,補助額!A:H,7,FALSE)),"－"),"")</f>
        <v/>
      </c>
      <c r="U102" s="86" t="str">
        <f t="shared" si="23"/>
        <v/>
      </c>
      <c r="V102" s="79" t="str">
        <f>IF(P102="","",IF(OR($M$2="選択してください",$M$2=""),"地域を選択してください",IF(OR($O$2="選択してください",$O$2=""),"建て方を選択してください",IFERROR(VLOOKUP(W102,こどもエコグレード!A:E,5,FALSE),"対象外"))))</f>
        <v/>
      </c>
      <c r="W102" s="79" t="str">
        <f t="shared" si="17"/>
        <v>共同住宅選択してください</v>
      </c>
      <c r="X102" s="79" t="str">
        <f t="shared" si="24"/>
        <v>子育てエコ内窓</v>
      </c>
      <c r="Y102" s="80" t="str">
        <f>IF(P102&lt;&gt;"",IFERROR(IF($O$2="共同住宅（4階建以上）",VLOOKUP(X102,補助額!A:H,8,FALSE),VLOOKUP(X102,補助額!A:H,7,FALSE)),"－"),"")</f>
        <v/>
      </c>
      <c r="Z102" s="87" t="str">
        <f t="shared" si="25"/>
        <v/>
      </c>
      <c r="AA102" s="79" t="str">
        <f t="shared" si="26"/>
        <v/>
      </c>
      <c r="AB102" s="79" t="str">
        <f t="shared" si="27"/>
        <v>子育てエコ内窓</v>
      </c>
      <c r="AC102" s="80" t="str">
        <f>IF(P102&lt;&gt;"",IFERROR(IF($O$2="共同住宅（4階建以上）",VLOOKUP(AB102,補助額!A:H,8,FALSE),VLOOKUP(AB102,補助額!A:H,7,FALSE)),"－"),"")</f>
        <v/>
      </c>
      <c r="AD102" s="88" t="str">
        <f t="shared" si="28"/>
        <v/>
      </c>
      <c r="AE102" s="82" t="str">
        <f>IF(P102="","",IF(OR($M$2="選択してください",$M$2=""),"地域を選択してください",IF(OR($O$2="選択してください",$O$2=""),"建て方を選択してください",IFERROR(VLOOKUP(AF102,こどもエコグレード!A:F,6,FALSE),"対象外"))))</f>
        <v/>
      </c>
      <c r="AF102" s="83" t="str">
        <f t="shared" si="29"/>
        <v>共同住宅選択してください</v>
      </c>
      <c r="AG102" s="89"/>
      <c r="AH102" s="89"/>
      <c r="AI102" s="89"/>
    </row>
    <row r="103" spans="1:35" ht="18" customHeight="1" x14ac:dyDescent="0.4">
      <c r="A103" s="64" t="str">
        <f t="shared" si="18"/>
        <v/>
      </c>
      <c r="B103" s="64" t="str">
        <f t="shared" si="19"/>
        <v/>
      </c>
      <c r="C103" s="64" t="str">
        <f t="shared" si="20"/>
        <v/>
      </c>
      <c r="D103" s="64" t="str">
        <f t="shared" si="15"/>
        <v/>
      </c>
      <c r="E103" s="64">
        <f>IFERROR(VLOOKUP(H103&amp;I103,LIXIL対象製品リスト!T:W,3,FALSE),0)</f>
        <v>0</v>
      </c>
      <c r="F103" s="64">
        <f>IFERROR(VLOOKUP(I103&amp;J103,LIXIL対象製品リスト!T:W,4,FALSE),0)</f>
        <v>0</v>
      </c>
      <c r="H103" s="16"/>
      <c r="I103" s="73"/>
      <c r="J103" s="72"/>
      <c r="K103" s="73"/>
      <c r="L103" s="72"/>
      <c r="M103" s="72"/>
      <c r="N103" s="74" t="str">
        <f>IF(OR(L103="",M103=""),"",IF((L103+E103)*(M103+F103)/10^6&gt;=サイズ!$D$13,"大（L）",IF((L103+E103)*(M103+F103)/10^6&gt;=サイズ!$D$12,"中（M）",IF((L103+E103)*(M103+F103)/10^6&gt;=サイズ!$D$11,"小（S）",IF((L103+E103)*(M103+F103)/10^6&gt;=サイズ!$D$10,"極小（X）","対象外")))))</f>
        <v/>
      </c>
      <c r="O103" s="74" t="str">
        <f>IFERROR(IF(OR(H103="",I103="",J103="",K103="",L103="",M103=""),"",VLOOKUP(SUBSTITUTE(H103&amp;I103&amp;J103&amp;K103&amp;N103,CHAR(10),""),LIXIL対象製品リスト!R:S,2,FALSE)),"対象の型番はありません")</f>
        <v/>
      </c>
      <c r="P103" s="74" t="str">
        <f t="shared" si="21"/>
        <v/>
      </c>
      <c r="Q103" s="85"/>
      <c r="R103" s="76" t="str">
        <f t="shared" si="16"/>
        <v/>
      </c>
      <c r="S103" s="76" t="str">
        <f t="shared" si="22"/>
        <v>窓リノベ24内窓</v>
      </c>
      <c r="T103" s="77" t="str">
        <f>IF(P103&lt;&gt;"",IFERROR(IF($O$2="共同住宅（4階建以上）",VLOOKUP(S103,補助額!A:H,8,FALSE),VLOOKUP(S103,補助額!A:H,7,FALSE)),"－"),"")</f>
        <v/>
      </c>
      <c r="U103" s="86" t="str">
        <f t="shared" si="23"/>
        <v/>
      </c>
      <c r="V103" s="79" t="str">
        <f>IF(P103="","",IF(OR($M$2="選択してください",$M$2=""),"地域を選択してください",IF(OR($O$2="選択してください",$O$2=""),"建て方を選択してください",IFERROR(VLOOKUP(W103,こどもエコグレード!A:E,5,FALSE),"対象外"))))</f>
        <v/>
      </c>
      <c r="W103" s="79" t="str">
        <f t="shared" si="17"/>
        <v>共同住宅選択してください</v>
      </c>
      <c r="X103" s="79" t="str">
        <f t="shared" si="24"/>
        <v>子育てエコ内窓</v>
      </c>
      <c r="Y103" s="80" t="str">
        <f>IF(P103&lt;&gt;"",IFERROR(IF($O$2="共同住宅（4階建以上）",VLOOKUP(X103,補助額!A:H,8,FALSE),VLOOKUP(X103,補助額!A:H,7,FALSE)),"－"),"")</f>
        <v/>
      </c>
      <c r="Z103" s="87" t="str">
        <f t="shared" si="25"/>
        <v/>
      </c>
      <c r="AA103" s="79" t="str">
        <f t="shared" si="26"/>
        <v/>
      </c>
      <c r="AB103" s="79" t="str">
        <f t="shared" si="27"/>
        <v>子育てエコ内窓</v>
      </c>
      <c r="AC103" s="80" t="str">
        <f>IF(P103&lt;&gt;"",IFERROR(IF($O$2="共同住宅（4階建以上）",VLOOKUP(AB103,補助額!A:H,8,FALSE),VLOOKUP(AB103,補助額!A:H,7,FALSE)),"－"),"")</f>
        <v/>
      </c>
      <c r="AD103" s="88" t="str">
        <f t="shared" si="28"/>
        <v/>
      </c>
      <c r="AE103" s="82" t="str">
        <f>IF(P103="","",IF(OR($M$2="選択してください",$M$2=""),"地域を選択してください",IF(OR($O$2="選択してください",$O$2=""),"建て方を選択してください",IFERROR(VLOOKUP(AF103,こどもエコグレード!A:F,6,FALSE),"対象外"))))</f>
        <v/>
      </c>
      <c r="AF103" s="83" t="str">
        <f t="shared" si="29"/>
        <v>共同住宅選択してください</v>
      </c>
      <c r="AG103" s="89"/>
      <c r="AH103" s="89"/>
      <c r="AI103" s="89"/>
    </row>
    <row r="104" spans="1:35" ht="18" customHeight="1" x14ac:dyDescent="0.4">
      <c r="A104" s="64" t="str">
        <f t="shared" si="18"/>
        <v/>
      </c>
      <c r="B104" s="64" t="str">
        <f t="shared" si="19"/>
        <v/>
      </c>
      <c r="C104" s="64" t="str">
        <f t="shared" si="20"/>
        <v/>
      </c>
      <c r="D104" s="64" t="str">
        <f t="shared" si="15"/>
        <v/>
      </c>
      <c r="E104" s="64">
        <f>IFERROR(VLOOKUP(H104&amp;I104,LIXIL対象製品リスト!T:W,3,FALSE),0)</f>
        <v>0</v>
      </c>
      <c r="F104" s="64">
        <f>IFERROR(VLOOKUP(I104&amp;J104,LIXIL対象製品リスト!T:W,4,FALSE),0)</f>
        <v>0</v>
      </c>
      <c r="H104" s="16"/>
      <c r="I104" s="73"/>
      <c r="J104" s="72"/>
      <c r="K104" s="73"/>
      <c r="L104" s="72"/>
      <c r="M104" s="72"/>
      <c r="N104" s="74" t="str">
        <f>IF(OR(L104="",M104=""),"",IF((L104+E104)*(M104+F104)/10^6&gt;=サイズ!$D$13,"大（L）",IF((L104+E104)*(M104+F104)/10^6&gt;=サイズ!$D$12,"中（M）",IF((L104+E104)*(M104+F104)/10^6&gt;=サイズ!$D$11,"小（S）",IF((L104+E104)*(M104+F104)/10^6&gt;=サイズ!$D$10,"極小（X）","対象外")))))</f>
        <v/>
      </c>
      <c r="O104" s="74" t="str">
        <f>IFERROR(IF(OR(H104="",I104="",J104="",K104="",L104="",M104=""),"",VLOOKUP(SUBSTITUTE(H104&amp;I104&amp;J104&amp;K104&amp;N104,CHAR(10),""),LIXIL対象製品リスト!R:S,2,FALSE)),"対象の型番はありません")</f>
        <v/>
      </c>
      <c r="P104" s="74" t="str">
        <f t="shared" si="21"/>
        <v/>
      </c>
      <c r="Q104" s="85"/>
      <c r="R104" s="76" t="str">
        <f t="shared" si="16"/>
        <v/>
      </c>
      <c r="S104" s="76" t="str">
        <f t="shared" si="22"/>
        <v>窓リノベ24内窓</v>
      </c>
      <c r="T104" s="77" t="str">
        <f>IF(P104&lt;&gt;"",IFERROR(IF($O$2="共同住宅（4階建以上）",VLOOKUP(S104,補助額!A:H,8,FALSE),VLOOKUP(S104,補助額!A:H,7,FALSE)),"－"),"")</f>
        <v/>
      </c>
      <c r="U104" s="86" t="str">
        <f t="shared" si="23"/>
        <v/>
      </c>
      <c r="V104" s="79" t="str">
        <f>IF(P104="","",IF(OR($M$2="選択してください",$M$2=""),"地域を選択してください",IF(OR($O$2="選択してください",$O$2=""),"建て方を選択してください",IFERROR(VLOOKUP(W104,こどもエコグレード!A:E,5,FALSE),"対象外"))))</f>
        <v/>
      </c>
      <c r="W104" s="79" t="str">
        <f t="shared" si="17"/>
        <v>共同住宅選択してください</v>
      </c>
      <c r="X104" s="79" t="str">
        <f t="shared" si="24"/>
        <v>子育てエコ内窓</v>
      </c>
      <c r="Y104" s="80" t="str">
        <f>IF(P104&lt;&gt;"",IFERROR(IF($O$2="共同住宅（4階建以上）",VLOOKUP(X104,補助額!A:H,8,FALSE),VLOOKUP(X104,補助額!A:H,7,FALSE)),"－"),"")</f>
        <v/>
      </c>
      <c r="Z104" s="87" t="str">
        <f t="shared" si="25"/>
        <v/>
      </c>
      <c r="AA104" s="79" t="str">
        <f t="shared" si="26"/>
        <v/>
      </c>
      <c r="AB104" s="79" t="str">
        <f t="shared" si="27"/>
        <v>子育てエコ内窓</v>
      </c>
      <c r="AC104" s="80" t="str">
        <f>IF(P104&lt;&gt;"",IFERROR(IF($O$2="共同住宅（4階建以上）",VLOOKUP(AB104,補助額!A:H,8,FALSE),VLOOKUP(AB104,補助額!A:H,7,FALSE)),"－"),"")</f>
        <v/>
      </c>
      <c r="AD104" s="88" t="str">
        <f t="shared" si="28"/>
        <v/>
      </c>
      <c r="AE104" s="82" t="str">
        <f>IF(P104="","",IF(OR($M$2="選択してください",$M$2=""),"地域を選択してください",IF(OR($O$2="選択してください",$O$2=""),"建て方を選択してください",IFERROR(VLOOKUP(AF104,こどもエコグレード!A:F,6,FALSE),"対象外"))))</f>
        <v/>
      </c>
      <c r="AF104" s="83" t="str">
        <f t="shared" si="29"/>
        <v>共同住宅選択してください</v>
      </c>
      <c r="AG104" s="89"/>
      <c r="AH104" s="89"/>
      <c r="AI104" s="89"/>
    </row>
    <row r="105" spans="1:35" ht="18" customHeight="1" x14ac:dyDescent="0.4">
      <c r="A105" s="64" t="str">
        <f t="shared" si="18"/>
        <v/>
      </c>
      <c r="B105" s="64" t="str">
        <f t="shared" si="19"/>
        <v/>
      </c>
      <c r="C105" s="64" t="str">
        <f t="shared" si="20"/>
        <v/>
      </c>
      <c r="D105" s="64" t="str">
        <f t="shared" si="15"/>
        <v/>
      </c>
      <c r="E105" s="64">
        <f>IFERROR(VLOOKUP(H105&amp;I105,LIXIL対象製品リスト!T:W,3,FALSE),0)</f>
        <v>0</v>
      </c>
      <c r="F105" s="64">
        <f>IFERROR(VLOOKUP(I105&amp;J105,LIXIL対象製品リスト!T:W,4,FALSE),0)</f>
        <v>0</v>
      </c>
      <c r="H105" s="16"/>
      <c r="I105" s="73"/>
      <c r="J105" s="72"/>
      <c r="K105" s="73"/>
      <c r="L105" s="72"/>
      <c r="M105" s="72"/>
      <c r="N105" s="74" t="str">
        <f>IF(OR(L105="",M105=""),"",IF((L105+E105)*(M105+F105)/10^6&gt;=サイズ!$D$13,"大（L）",IF((L105+E105)*(M105+F105)/10^6&gt;=サイズ!$D$12,"中（M）",IF((L105+E105)*(M105+F105)/10^6&gt;=サイズ!$D$11,"小（S）",IF((L105+E105)*(M105+F105)/10^6&gt;=サイズ!$D$10,"極小（X）","対象外")))))</f>
        <v/>
      </c>
      <c r="O105" s="74" t="str">
        <f>IFERROR(IF(OR(H105="",I105="",J105="",K105="",L105="",M105=""),"",VLOOKUP(SUBSTITUTE(H105&amp;I105&amp;J105&amp;K105&amp;N105,CHAR(10),""),LIXIL対象製品リスト!R:S,2,FALSE)),"対象の型番はありません")</f>
        <v/>
      </c>
      <c r="P105" s="74" t="str">
        <f t="shared" si="21"/>
        <v/>
      </c>
      <c r="Q105" s="85"/>
      <c r="R105" s="76" t="str">
        <f t="shared" si="16"/>
        <v/>
      </c>
      <c r="S105" s="76" t="str">
        <f t="shared" si="22"/>
        <v>窓リノベ24内窓</v>
      </c>
      <c r="T105" s="77" t="str">
        <f>IF(P105&lt;&gt;"",IFERROR(IF($O$2="共同住宅（4階建以上）",VLOOKUP(S105,補助額!A:H,8,FALSE),VLOOKUP(S105,補助額!A:H,7,FALSE)),"－"),"")</f>
        <v/>
      </c>
      <c r="U105" s="86" t="str">
        <f t="shared" si="23"/>
        <v/>
      </c>
      <c r="V105" s="79" t="str">
        <f>IF(P105="","",IF(OR($M$2="選択してください",$M$2=""),"地域を選択してください",IF(OR($O$2="選択してください",$O$2=""),"建て方を選択してください",IFERROR(VLOOKUP(W105,こどもエコグレード!A:E,5,FALSE),"対象外"))))</f>
        <v/>
      </c>
      <c r="W105" s="79" t="str">
        <f t="shared" si="17"/>
        <v>共同住宅選択してください</v>
      </c>
      <c r="X105" s="79" t="str">
        <f t="shared" si="24"/>
        <v>子育てエコ内窓</v>
      </c>
      <c r="Y105" s="80" t="str">
        <f>IF(P105&lt;&gt;"",IFERROR(IF($O$2="共同住宅（4階建以上）",VLOOKUP(X105,補助額!A:H,8,FALSE),VLOOKUP(X105,補助額!A:H,7,FALSE)),"－"),"")</f>
        <v/>
      </c>
      <c r="Z105" s="87" t="str">
        <f t="shared" si="25"/>
        <v/>
      </c>
      <c r="AA105" s="79" t="str">
        <f t="shared" si="26"/>
        <v/>
      </c>
      <c r="AB105" s="79" t="str">
        <f t="shared" si="27"/>
        <v>子育てエコ内窓</v>
      </c>
      <c r="AC105" s="80" t="str">
        <f>IF(P105&lt;&gt;"",IFERROR(IF($O$2="共同住宅（4階建以上）",VLOOKUP(AB105,補助額!A:H,8,FALSE),VLOOKUP(AB105,補助額!A:H,7,FALSE)),"－"),"")</f>
        <v/>
      </c>
      <c r="AD105" s="88" t="str">
        <f t="shared" si="28"/>
        <v/>
      </c>
      <c r="AE105" s="82" t="str">
        <f>IF(P105="","",IF(OR($M$2="選択してください",$M$2=""),"地域を選択してください",IF(OR($O$2="選択してください",$O$2=""),"建て方を選択してください",IFERROR(VLOOKUP(AF105,こどもエコグレード!A:F,6,FALSE),"対象外"))))</f>
        <v/>
      </c>
      <c r="AF105" s="83" t="str">
        <f t="shared" si="29"/>
        <v>共同住宅選択してください</v>
      </c>
      <c r="AG105" s="89"/>
      <c r="AH105" s="89"/>
      <c r="AI105" s="89"/>
    </row>
    <row r="106" spans="1:35" ht="18" customHeight="1" x14ac:dyDescent="0.4">
      <c r="A106" s="64" t="str">
        <f t="shared" si="18"/>
        <v/>
      </c>
      <c r="B106" s="64" t="str">
        <f t="shared" si="19"/>
        <v/>
      </c>
      <c r="C106" s="64" t="str">
        <f t="shared" si="20"/>
        <v/>
      </c>
      <c r="D106" s="64" t="str">
        <f t="shared" si="15"/>
        <v/>
      </c>
      <c r="E106" s="64">
        <f>IFERROR(VLOOKUP(H106&amp;I106,LIXIL対象製品リスト!T:W,3,FALSE),0)</f>
        <v>0</v>
      </c>
      <c r="F106" s="64">
        <f>IFERROR(VLOOKUP(I106&amp;J106,LIXIL対象製品リスト!T:W,4,FALSE),0)</f>
        <v>0</v>
      </c>
      <c r="H106" s="16"/>
      <c r="I106" s="73"/>
      <c r="J106" s="72"/>
      <c r="K106" s="73"/>
      <c r="L106" s="72"/>
      <c r="M106" s="72"/>
      <c r="N106" s="74" t="str">
        <f>IF(OR(L106="",M106=""),"",IF((L106+E106)*(M106+F106)/10^6&gt;=サイズ!$D$13,"大（L）",IF((L106+E106)*(M106+F106)/10^6&gt;=サイズ!$D$12,"中（M）",IF((L106+E106)*(M106+F106)/10^6&gt;=サイズ!$D$11,"小（S）",IF((L106+E106)*(M106+F106)/10^6&gt;=サイズ!$D$10,"極小（X）","対象外")))))</f>
        <v/>
      </c>
      <c r="O106" s="74" t="str">
        <f>IFERROR(IF(OR(H106="",I106="",J106="",K106="",L106="",M106=""),"",VLOOKUP(SUBSTITUTE(H106&amp;I106&amp;J106&amp;K106&amp;N106,CHAR(10),""),LIXIL対象製品リスト!R:S,2,FALSE)),"対象の型番はありません")</f>
        <v/>
      </c>
      <c r="P106" s="74" t="str">
        <f t="shared" si="21"/>
        <v/>
      </c>
      <c r="Q106" s="85"/>
      <c r="R106" s="76" t="str">
        <f t="shared" si="16"/>
        <v/>
      </c>
      <c r="S106" s="76" t="str">
        <f t="shared" si="22"/>
        <v>窓リノベ24内窓</v>
      </c>
      <c r="T106" s="77" t="str">
        <f>IF(P106&lt;&gt;"",IFERROR(IF($O$2="共同住宅（4階建以上）",VLOOKUP(S106,補助額!A:H,8,FALSE),VLOOKUP(S106,補助額!A:H,7,FALSE)),"－"),"")</f>
        <v/>
      </c>
      <c r="U106" s="86" t="str">
        <f t="shared" si="23"/>
        <v/>
      </c>
      <c r="V106" s="79" t="str">
        <f>IF(P106="","",IF(OR($M$2="選択してください",$M$2=""),"地域を選択してください",IF(OR($O$2="選択してください",$O$2=""),"建て方を選択してください",IFERROR(VLOOKUP(W106,こどもエコグレード!A:E,5,FALSE),"対象外"))))</f>
        <v/>
      </c>
      <c r="W106" s="79" t="str">
        <f t="shared" si="17"/>
        <v>共同住宅選択してください</v>
      </c>
      <c r="X106" s="79" t="str">
        <f t="shared" si="24"/>
        <v>子育てエコ内窓</v>
      </c>
      <c r="Y106" s="80" t="str">
        <f>IF(P106&lt;&gt;"",IFERROR(IF($O$2="共同住宅（4階建以上）",VLOOKUP(X106,補助額!A:H,8,FALSE),VLOOKUP(X106,補助額!A:H,7,FALSE)),"－"),"")</f>
        <v/>
      </c>
      <c r="Z106" s="87" t="str">
        <f t="shared" si="25"/>
        <v/>
      </c>
      <c r="AA106" s="79" t="str">
        <f t="shared" si="26"/>
        <v/>
      </c>
      <c r="AB106" s="79" t="str">
        <f t="shared" si="27"/>
        <v>子育てエコ内窓</v>
      </c>
      <c r="AC106" s="80" t="str">
        <f>IF(P106&lt;&gt;"",IFERROR(IF($O$2="共同住宅（4階建以上）",VLOOKUP(AB106,補助額!A:H,8,FALSE),VLOOKUP(AB106,補助額!A:H,7,FALSE)),"－"),"")</f>
        <v/>
      </c>
      <c r="AD106" s="88" t="str">
        <f t="shared" si="28"/>
        <v/>
      </c>
      <c r="AE106" s="82" t="str">
        <f>IF(P106="","",IF(OR($M$2="選択してください",$M$2=""),"地域を選択してください",IF(OR($O$2="選択してください",$O$2=""),"建て方を選択してください",IFERROR(VLOOKUP(AF106,こどもエコグレード!A:F,6,FALSE),"対象外"))))</f>
        <v/>
      </c>
      <c r="AF106" s="83" t="str">
        <f t="shared" si="29"/>
        <v>共同住宅選択してください</v>
      </c>
      <c r="AG106" s="89"/>
      <c r="AH106" s="89"/>
      <c r="AI106" s="89"/>
    </row>
    <row r="107" spans="1:35" ht="18" customHeight="1" x14ac:dyDescent="0.4">
      <c r="A107" s="64" t="str">
        <f t="shared" si="18"/>
        <v/>
      </c>
      <c r="B107" s="64" t="str">
        <f t="shared" si="19"/>
        <v/>
      </c>
      <c r="C107" s="64" t="str">
        <f t="shared" si="20"/>
        <v/>
      </c>
      <c r="D107" s="64" t="str">
        <f t="shared" si="15"/>
        <v/>
      </c>
      <c r="E107" s="64">
        <f>IFERROR(VLOOKUP(H107&amp;I107,LIXIL対象製品リスト!T:W,3,FALSE),0)</f>
        <v>0</v>
      </c>
      <c r="F107" s="64">
        <f>IFERROR(VLOOKUP(I107&amp;J107,LIXIL対象製品リスト!T:W,4,FALSE),0)</f>
        <v>0</v>
      </c>
      <c r="H107" s="16"/>
      <c r="I107" s="73"/>
      <c r="J107" s="72"/>
      <c r="K107" s="73"/>
      <c r="L107" s="72"/>
      <c r="M107" s="72"/>
      <c r="N107" s="74" t="str">
        <f>IF(OR(L107="",M107=""),"",IF((L107+E107)*(M107+F107)/10^6&gt;=サイズ!$D$13,"大（L）",IF((L107+E107)*(M107+F107)/10^6&gt;=サイズ!$D$12,"中（M）",IF((L107+E107)*(M107+F107)/10^6&gt;=サイズ!$D$11,"小（S）",IF((L107+E107)*(M107+F107)/10^6&gt;=サイズ!$D$10,"極小（X）","対象外")))))</f>
        <v/>
      </c>
      <c r="O107" s="74" t="str">
        <f>IFERROR(IF(OR(H107="",I107="",J107="",K107="",L107="",M107=""),"",VLOOKUP(SUBSTITUTE(H107&amp;I107&amp;J107&amp;K107&amp;N107,CHAR(10),""),LIXIL対象製品リスト!R:S,2,FALSE)),"対象の型番はありません")</f>
        <v/>
      </c>
      <c r="P107" s="74" t="str">
        <f t="shared" si="21"/>
        <v/>
      </c>
      <c r="Q107" s="85"/>
      <c r="R107" s="76" t="str">
        <f t="shared" si="16"/>
        <v/>
      </c>
      <c r="S107" s="76" t="str">
        <f t="shared" si="22"/>
        <v>窓リノベ24内窓</v>
      </c>
      <c r="T107" s="77" t="str">
        <f>IF(P107&lt;&gt;"",IFERROR(IF($O$2="共同住宅（4階建以上）",VLOOKUP(S107,補助額!A:H,8,FALSE),VLOOKUP(S107,補助額!A:H,7,FALSE)),"－"),"")</f>
        <v/>
      </c>
      <c r="U107" s="86" t="str">
        <f t="shared" si="23"/>
        <v/>
      </c>
      <c r="V107" s="79" t="str">
        <f>IF(P107="","",IF(OR($M$2="選択してください",$M$2=""),"地域を選択してください",IF(OR($O$2="選択してください",$O$2=""),"建て方を選択してください",IFERROR(VLOOKUP(W107,こどもエコグレード!A:E,5,FALSE),"対象外"))))</f>
        <v/>
      </c>
      <c r="W107" s="79" t="str">
        <f t="shared" si="17"/>
        <v>共同住宅選択してください</v>
      </c>
      <c r="X107" s="79" t="str">
        <f t="shared" si="24"/>
        <v>子育てエコ内窓</v>
      </c>
      <c r="Y107" s="80" t="str">
        <f>IF(P107&lt;&gt;"",IFERROR(IF($O$2="共同住宅（4階建以上）",VLOOKUP(X107,補助額!A:H,8,FALSE),VLOOKUP(X107,補助額!A:H,7,FALSE)),"－"),"")</f>
        <v/>
      </c>
      <c r="Z107" s="87" t="str">
        <f t="shared" si="25"/>
        <v/>
      </c>
      <c r="AA107" s="79" t="str">
        <f t="shared" si="26"/>
        <v/>
      </c>
      <c r="AB107" s="79" t="str">
        <f t="shared" si="27"/>
        <v>子育てエコ内窓</v>
      </c>
      <c r="AC107" s="80" t="str">
        <f>IF(P107&lt;&gt;"",IFERROR(IF($O$2="共同住宅（4階建以上）",VLOOKUP(AB107,補助額!A:H,8,FALSE),VLOOKUP(AB107,補助額!A:H,7,FALSE)),"－"),"")</f>
        <v/>
      </c>
      <c r="AD107" s="88" t="str">
        <f t="shared" si="28"/>
        <v/>
      </c>
      <c r="AE107" s="82" t="str">
        <f>IF(P107="","",IF(OR($M$2="選択してください",$M$2=""),"地域を選択してください",IF(OR($O$2="選択してください",$O$2=""),"建て方を選択してください",IFERROR(VLOOKUP(AF107,こどもエコグレード!A:F,6,FALSE),"対象外"))))</f>
        <v/>
      </c>
      <c r="AF107" s="83" t="str">
        <f t="shared" si="29"/>
        <v>共同住宅選択してください</v>
      </c>
      <c r="AG107" s="89"/>
      <c r="AH107" s="89"/>
      <c r="AI107" s="89"/>
    </row>
    <row r="108" spans="1:35" ht="18" customHeight="1" x14ac:dyDescent="0.4">
      <c r="A108" s="64" t="str">
        <f t="shared" si="18"/>
        <v/>
      </c>
      <c r="B108" s="64" t="str">
        <f t="shared" si="19"/>
        <v/>
      </c>
      <c r="C108" s="64" t="str">
        <f t="shared" si="20"/>
        <v/>
      </c>
      <c r="D108" s="64" t="str">
        <f t="shared" si="15"/>
        <v/>
      </c>
      <c r="E108" s="64">
        <f>IFERROR(VLOOKUP(H108&amp;I108,LIXIL対象製品リスト!T:W,3,FALSE),0)</f>
        <v>0</v>
      </c>
      <c r="F108" s="64">
        <f>IFERROR(VLOOKUP(I108&amp;J108,LIXIL対象製品リスト!T:W,4,FALSE),0)</f>
        <v>0</v>
      </c>
      <c r="H108" s="16"/>
      <c r="I108" s="73"/>
      <c r="J108" s="72"/>
      <c r="K108" s="73"/>
      <c r="L108" s="72"/>
      <c r="M108" s="72"/>
      <c r="N108" s="74" t="str">
        <f>IF(OR(L108="",M108=""),"",IF((L108+E108)*(M108+F108)/10^6&gt;=サイズ!$D$13,"大（L）",IF((L108+E108)*(M108+F108)/10^6&gt;=サイズ!$D$12,"中（M）",IF((L108+E108)*(M108+F108)/10^6&gt;=サイズ!$D$11,"小（S）",IF((L108+E108)*(M108+F108)/10^6&gt;=サイズ!$D$10,"極小（X）","対象外")))))</f>
        <v/>
      </c>
      <c r="O108" s="74" t="str">
        <f>IFERROR(IF(OR(H108="",I108="",J108="",K108="",L108="",M108=""),"",VLOOKUP(SUBSTITUTE(H108&amp;I108&amp;J108&amp;K108&amp;N108,CHAR(10),""),LIXIL対象製品リスト!R:S,2,FALSE)),"対象の型番はありません")</f>
        <v/>
      </c>
      <c r="P108" s="74" t="str">
        <f t="shared" si="21"/>
        <v/>
      </c>
      <c r="Q108" s="85"/>
      <c r="R108" s="76" t="str">
        <f t="shared" si="16"/>
        <v/>
      </c>
      <c r="S108" s="76" t="str">
        <f t="shared" si="22"/>
        <v>窓リノベ24内窓</v>
      </c>
      <c r="T108" s="77" t="str">
        <f>IF(P108&lt;&gt;"",IFERROR(IF($O$2="共同住宅（4階建以上）",VLOOKUP(S108,補助額!A:H,8,FALSE),VLOOKUP(S108,補助額!A:H,7,FALSE)),"－"),"")</f>
        <v/>
      </c>
      <c r="U108" s="86" t="str">
        <f t="shared" si="23"/>
        <v/>
      </c>
      <c r="V108" s="79" t="str">
        <f>IF(P108="","",IF(OR($M$2="選択してください",$M$2=""),"地域を選択してください",IF(OR($O$2="選択してください",$O$2=""),"建て方を選択してください",IFERROR(VLOOKUP(W108,こどもエコグレード!A:E,5,FALSE),"対象外"))))</f>
        <v/>
      </c>
      <c r="W108" s="79" t="str">
        <f t="shared" si="17"/>
        <v>共同住宅選択してください</v>
      </c>
      <c r="X108" s="79" t="str">
        <f t="shared" si="24"/>
        <v>子育てエコ内窓</v>
      </c>
      <c r="Y108" s="80" t="str">
        <f>IF(P108&lt;&gt;"",IFERROR(IF($O$2="共同住宅（4階建以上）",VLOOKUP(X108,補助額!A:H,8,FALSE),VLOOKUP(X108,補助額!A:H,7,FALSE)),"－"),"")</f>
        <v/>
      </c>
      <c r="Z108" s="87" t="str">
        <f t="shared" si="25"/>
        <v/>
      </c>
      <c r="AA108" s="79" t="str">
        <f t="shared" si="26"/>
        <v/>
      </c>
      <c r="AB108" s="79" t="str">
        <f t="shared" si="27"/>
        <v>子育てエコ内窓</v>
      </c>
      <c r="AC108" s="80" t="str">
        <f>IF(P108&lt;&gt;"",IFERROR(IF($O$2="共同住宅（4階建以上）",VLOOKUP(AB108,補助額!A:H,8,FALSE),VLOOKUP(AB108,補助額!A:H,7,FALSE)),"－"),"")</f>
        <v/>
      </c>
      <c r="AD108" s="88" t="str">
        <f t="shared" si="28"/>
        <v/>
      </c>
      <c r="AE108" s="82" t="str">
        <f>IF(P108="","",IF(OR($M$2="選択してください",$M$2=""),"地域を選択してください",IF(OR($O$2="選択してください",$O$2=""),"建て方を選択してください",IFERROR(VLOOKUP(AF108,こどもエコグレード!A:F,6,FALSE),"対象外"))))</f>
        <v/>
      </c>
      <c r="AF108" s="83" t="str">
        <f t="shared" si="29"/>
        <v>共同住宅選択してください</v>
      </c>
      <c r="AG108" s="89"/>
      <c r="AH108" s="89"/>
      <c r="AI108" s="89"/>
    </row>
    <row r="109" spans="1:35" ht="18" customHeight="1" x14ac:dyDescent="0.4">
      <c r="A109" s="64" t="str">
        <f t="shared" si="18"/>
        <v/>
      </c>
      <c r="B109" s="64" t="str">
        <f t="shared" si="19"/>
        <v/>
      </c>
      <c r="C109" s="64" t="str">
        <f t="shared" si="20"/>
        <v/>
      </c>
      <c r="D109" s="64" t="str">
        <f t="shared" si="15"/>
        <v/>
      </c>
      <c r="E109" s="64">
        <f>IFERROR(VLOOKUP(H109&amp;I109,LIXIL対象製品リスト!T:W,3,FALSE),0)</f>
        <v>0</v>
      </c>
      <c r="F109" s="64">
        <f>IFERROR(VLOOKUP(I109&amp;J109,LIXIL対象製品リスト!T:W,4,FALSE),0)</f>
        <v>0</v>
      </c>
      <c r="H109" s="16"/>
      <c r="I109" s="73"/>
      <c r="J109" s="72"/>
      <c r="K109" s="73"/>
      <c r="L109" s="72"/>
      <c r="M109" s="72"/>
      <c r="N109" s="74" t="str">
        <f>IF(OR(L109="",M109=""),"",IF((L109+E109)*(M109+F109)/10^6&gt;=サイズ!$D$13,"大（L）",IF((L109+E109)*(M109+F109)/10^6&gt;=サイズ!$D$12,"中（M）",IF((L109+E109)*(M109+F109)/10^6&gt;=サイズ!$D$11,"小（S）",IF((L109+E109)*(M109+F109)/10^6&gt;=サイズ!$D$10,"極小（X）","対象外")))))</f>
        <v/>
      </c>
      <c r="O109" s="74" t="str">
        <f>IFERROR(IF(OR(H109="",I109="",J109="",K109="",L109="",M109=""),"",VLOOKUP(SUBSTITUTE(H109&amp;I109&amp;J109&amp;K109&amp;N109,CHAR(10),""),LIXIL対象製品リスト!R:S,2,FALSE)),"対象の型番はありません")</f>
        <v/>
      </c>
      <c r="P109" s="74" t="str">
        <f t="shared" si="21"/>
        <v/>
      </c>
      <c r="Q109" s="85"/>
      <c r="R109" s="76" t="str">
        <f t="shared" si="16"/>
        <v/>
      </c>
      <c r="S109" s="76" t="str">
        <f t="shared" si="22"/>
        <v>窓リノベ24内窓</v>
      </c>
      <c r="T109" s="77" t="str">
        <f>IF(P109&lt;&gt;"",IFERROR(IF($O$2="共同住宅（4階建以上）",VLOOKUP(S109,補助額!A:H,8,FALSE),VLOOKUP(S109,補助額!A:H,7,FALSE)),"－"),"")</f>
        <v/>
      </c>
      <c r="U109" s="86" t="str">
        <f t="shared" si="23"/>
        <v/>
      </c>
      <c r="V109" s="79" t="str">
        <f>IF(P109="","",IF(OR($M$2="選択してください",$M$2=""),"地域を選択してください",IF(OR($O$2="選択してください",$O$2=""),"建て方を選択してください",IFERROR(VLOOKUP(W109,こどもエコグレード!A:E,5,FALSE),"対象外"))))</f>
        <v/>
      </c>
      <c r="W109" s="79" t="str">
        <f t="shared" si="17"/>
        <v>共同住宅選択してください</v>
      </c>
      <c r="X109" s="79" t="str">
        <f t="shared" si="24"/>
        <v>子育てエコ内窓</v>
      </c>
      <c r="Y109" s="80" t="str">
        <f>IF(P109&lt;&gt;"",IFERROR(IF($O$2="共同住宅（4階建以上）",VLOOKUP(X109,補助額!A:H,8,FALSE),VLOOKUP(X109,補助額!A:H,7,FALSE)),"－"),"")</f>
        <v/>
      </c>
      <c r="Z109" s="87" t="str">
        <f t="shared" si="25"/>
        <v/>
      </c>
      <c r="AA109" s="79" t="str">
        <f t="shared" si="26"/>
        <v/>
      </c>
      <c r="AB109" s="79" t="str">
        <f t="shared" si="27"/>
        <v>子育てエコ内窓</v>
      </c>
      <c r="AC109" s="80" t="str">
        <f>IF(P109&lt;&gt;"",IFERROR(IF($O$2="共同住宅（4階建以上）",VLOOKUP(AB109,補助額!A:H,8,FALSE),VLOOKUP(AB109,補助額!A:H,7,FALSE)),"－"),"")</f>
        <v/>
      </c>
      <c r="AD109" s="88" t="str">
        <f t="shared" si="28"/>
        <v/>
      </c>
      <c r="AE109" s="82" t="str">
        <f>IF(P109="","",IF(OR($M$2="選択してください",$M$2=""),"地域を選択してください",IF(OR($O$2="選択してください",$O$2=""),"建て方を選択してください",IFERROR(VLOOKUP(AF109,こどもエコグレード!A:F,6,FALSE),"対象外"))))</f>
        <v/>
      </c>
      <c r="AF109" s="83" t="str">
        <f t="shared" si="29"/>
        <v>共同住宅選択してください</v>
      </c>
      <c r="AG109" s="89"/>
      <c r="AH109" s="89"/>
      <c r="AI109" s="89"/>
    </row>
    <row r="110" spans="1:35" ht="18" customHeight="1" x14ac:dyDescent="0.4">
      <c r="A110" s="64" t="str">
        <f t="shared" si="18"/>
        <v/>
      </c>
      <c r="B110" s="64" t="str">
        <f t="shared" si="19"/>
        <v/>
      </c>
      <c r="C110" s="64" t="str">
        <f t="shared" si="20"/>
        <v/>
      </c>
      <c r="D110" s="64" t="str">
        <f t="shared" si="15"/>
        <v/>
      </c>
      <c r="E110" s="64">
        <f>IFERROR(VLOOKUP(H110&amp;I110,LIXIL対象製品リスト!T:W,3,FALSE),0)</f>
        <v>0</v>
      </c>
      <c r="F110" s="64">
        <f>IFERROR(VLOOKUP(I110&amp;J110,LIXIL対象製品リスト!T:W,4,FALSE),0)</f>
        <v>0</v>
      </c>
      <c r="H110" s="16"/>
      <c r="I110" s="73"/>
      <c r="J110" s="72"/>
      <c r="K110" s="73"/>
      <c r="L110" s="72"/>
      <c r="M110" s="72"/>
      <c r="N110" s="74" t="str">
        <f>IF(OR(L110="",M110=""),"",IF((L110+E110)*(M110+F110)/10^6&gt;=サイズ!$D$13,"大（L）",IF((L110+E110)*(M110+F110)/10^6&gt;=サイズ!$D$12,"中（M）",IF((L110+E110)*(M110+F110)/10^6&gt;=サイズ!$D$11,"小（S）",IF((L110+E110)*(M110+F110)/10^6&gt;=サイズ!$D$10,"極小（X）","対象外")))))</f>
        <v/>
      </c>
      <c r="O110" s="74" t="str">
        <f>IFERROR(IF(OR(H110="",I110="",J110="",K110="",L110="",M110=""),"",VLOOKUP(SUBSTITUTE(H110&amp;I110&amp;J110&amp;K110&amp;N110,CHAR(10),""),LIXIL対象製品リスト!R:S,2,FALSE)),"対象の型番はありません")</f>
        <v/>
      </c>
      <c r="P110" s="74" t="str">
        <f t="shared" si="21"/>
        <v/>
      </c>
      <c r="Q110" s="85"/>
      <c r="R110" s="76" t="str">
        <f t="shared" si="16"/>
        <v/>
      </c>
      <c r="S110" s="76" t="str">
        <f t="shared" si="22"/>
        <v>窓リノベ24内窓</v>
      </c>
      <c r="T110" s="77" t="str">
        <f>IF(P110&lt;&gt;"",IFERROR(IF($O$2="共同住宅（4階建以上）",VLOOKUP(S110,補助額!A:H,8,FALSE),VLOOKUP(S110,補助額!A:H,7,FALSE)),"－"),"")</f>
        <v/>
      </c>
      <c r="U110" s="86" t="str">
        <f t="shared" si="23"/>
        <v/>
      </c>
      <c r="V110" s="79" t="str">
        <f>IF(P110="","",IF(OR($M$2="選択してください",$M$2=""),"地域を選択してください",IF(OR($O$2="選択してください",$O$2=""),"建て方を選択してください",IFERROR(VLOOKUP(W110,こどもエコグレード!A:E,5,FALSE),"対象外"))))</f>
        <v/>
      </c>
      <c r="W110" s="79" t="str">
        <f t="shared" si="17"/>
        <v>共同住宅選択してください</v>
      </c>
      <c r="X110" s="79" t="str">
        <f t="shared" si="24"/>
        <v>子育てエコ内窓</v>
      </c>
      <c r="Y110" s="80" t="str">
        <f>IF(P110&lt;&gt;"",IFERROR(IF($O$2="共同住宅（4階建以上）",VLOOKUP(X110,補助額!A:H,8,FALSE),VLOOKUP(X110,補助額!A:H,7,FALSE)),"－"),"")</f>
        <v/>
      </c>
      <c r="Z110" s="87" t="str">
        <f t="shared" si="25"/>
        <v/>
      </c>
      <c r="AA110" s="79" t="str">
        <f t="shared" si="26"/>
        <v/>
      </c>
      <c r="AB110" s="79" t="str">
        <f t="shared" si="27"/>
        <v>子育てエコ内窓</v>
      </c>
      <c r="AC110" s="80" t="str">
        <f>IF(P110&lt;&gt;"",IFERROR(IF($O$2="共同住宅（4階建以上）",VLOOKUP(AB110,補助額!A:H,8,FALSE),VLOOKUP(AB110,補助額!A:H,7,FALSE)),"－"),"")</f>
        <v/>
      </c>
      <c r="AD110" s="88" t="str">
        <f t="shared" si="28"/>
        <v/>
      </c>
      <c r="AE110" s="82" t="str">
        <f>IF(P110="","",IF(OR($M$2="選択してください",$M$2=""),"地域を選択してください",IF(OR($O$2="選択してください",$O$2=""),"建て方を選択してください",IFERROR(VLOOKUP(AF110,こどもエコグレード!A:F,6,FALSE),"対象外"))))</f>
        <v/>
      </c>
      <c r="AF110" s="83" t="str">
        <f t="shared" si="29"/>
        <v>共同住宅選択してください</v>
      </c>
      <c r="AG110" s="89"/>
      <c r="AH110" s="89"/>
      <c r="AI110" s="89"/>
    </row>
    <row r="111" spans="1:35" ht="18" customHeight="1" x14ac:dyDescent="0.4">
      <c r="A111" s="64" t="str">
        <f t="shared" si="18"/>
        <v/>
      </c>
      <c r="B111" s="64" t="str">
        <f t="shared" si="19"/>
        <v/>
      </c>
      <c r="C111" s="64" t="str">
        <f t="shared" si="20"/>
        <v/>
      </c>
      <c r="D111" s="64" t="str">
        <f t="shared" si="15"/>
        <v/>
      </c>
      <c r="E111" s="64">
        <f>IFERROR(VLOOKUP(H111&amp;I111,LIXIL対象製品リスト!T:W,3,FALSE),0)</f>
        <v>0</v>
      </c>
      <c r="F111" s="64">
        <f>IFERROR(VLOOKUP(I111&amp;J111,LIXIL対象製品リスト!T:W,4,FALSE),0)</f>
        <v>0</v>
      </c>
      <c r="H111" s="16"/>
      <c r="I111" s="73"/>
      <c r="J111" s="72"/>
      <c r="K111" s="73"/>
      <c r="L111" s="72"/>
      <c r="M111" s="72"/>
      <c r="N111" s="74" t="str">
        <f>IF(OR(L111="",M111=""),"",IF((L111+E111)*(M111+F111)/10^6&gt;=サイズ!$D$13,"大（L）",IF((L111+E111)*(M111+F111)/10^6&gt;=サイズ!$D$12,"中（M）",IF((L111+E111)*(M111+F111)/10^6&gt;=サイズ!$D$11,"小（S）",IF((L111+E111)*(M111+F111)/10^6&gt;=サイズ!$D$10,"極小（X）","対象外")))))</f>
        <v/>
      </c>
      <c r="O111" s="74" t="str">
        <f>IFERROR(IF(OR(H111="",I111="",J111="",K111="",L111="",M111=""),"",VLOOKUP(SUBSTITUTE(H111&amp;I111&amp;J111&amp;K111&amp;N111,CHAR(10),""),LIXIL対象製品リスト!R:S,2,FALSE)),"対象の型番はありません")</f>
        <v/>
      </c>
      <c r="P111" s="74" t="str">
        <f t="shared" si="21"/>
        <v/>
      </c>
      <c r="Q111" s="85"/>
      <c r="R111" s="76" t="str">
        <f t="shared" si="16"/>
        <v/>
      </c>
      <c r="S111" s="76" t="str">
        <f t="shared" si="22"/>
        <v>窓リノベ24内窓</v>
      </c>
      <c r="T111" s="77" t="str">
        <f>IF(P111&lt;&gt;"",IFERROR(IF($O$2="共同住宅（4階建以上）",VLOOKUP(S111,補助額!A:H,8,FALSE),VLOOKUP(S111,補助額!A:H,7,FALSE)),"－"),"")</f>
        <v/>
      </c>
      <c r="U111" s="86" t="str">
        <f t="shared" si="23"/>
        <v/>
      </c>
      <c r="V111" s="79" t="str">
        <f>IF(P111="","",IF(OR($M$2="選択してください",$M$2=""),"地域を選択してください",IF(OR($O$2="選択してください",$O$2=""),"建て方を選択してください",IFERROR(VLOOKUP(W111,こどもエコグレード!A:E,5,FALSE),"対象外"))))</f>
        <v/>
      </c>
      <c r="W111" s="79" t="str">
        <f t="shared" si="17"/>
        <v>共同住宅選択してください</v>
      </c>
      <c r="X111" s="79" t="str">
        <f t="shared" si="24"/>
        <v>子育てエコ内窓</v>
      </c>
      <c r="Y111" s="80" t="str">
        <f>IF(P111&lt;&gt;"",IFERROR(IF($O$2="共同住宅（4階建以上）",VLOOKUP(X111,補助額!A:H,8,FALSE),VLOOKUP(X111,補助額!A:H,7,FALSE)),"－"),"")</f>
        <v/>
      </c>
      <c r="Z111" s="87" t="str">
        <f t="shared" si="25"/>
        <v/>
      </c>
      <c r="AA111" s="79" t="str">
        <f t="shared" si="26"/>
        <v/>
      </c>
      <c r="AB111" s="79" t="str">
        <f t="shared" si="27"/>
        <v>子育てエコ内窓</v>
      </c>
      <c r="AC111" s="80" t="str">
        <f>IF(P111&lt;&gt;"",IFERROR(IF($O$2="共同住宅（4階建以上）",VLOOKUP(AB111,補助額!A:H,8,FALSE),VLOOKUP(AB111,補助額!A:H,7,FALSE)),"－"),"")</f>
        <v/>
      </c>
      <c r="AD111" s="88" t="str">
        <f t="shared" si="28"/>
        <v/>
      </c>
      <c r="AE111" s="82" t="str">
        <f>IF(P111="","",IF(OR($M$2="選択してください",$M$2=""),"地域を選択してください",IF(OR($O$2="選択してください",$O$2=""),"建て方を選択してください",IFERROR(VLOOKUP(AF111,こどもエコグレード!A:F,6,FALSE),"対象外"))))</f>
        <v/>
      </c>
      <c r="AF111" s="83" t="str">
        <f t="shared" si="29"/>
        <v>共同住宅選択してください</v>
      </c>
      <c r="AG111" s="89"/>
      <c r="AH111" s="89"/>
      <c r="AI111" s="89"/>
    </row>
    <row r="112" spans="1:35" ht="18" customHeight="1" x14ac:dyDescent="0.4">
      <c r="A112" s="64" t="str">
        <f t="shared" si="18"/>
        <v/>
      </c>
      <c r="B112" s="64" t="str">
        <f t="shared" si="19"/>
        <v/>
      </c>
      <c r="C112" s="64" t="str">
        <f t="shared" si="20"/>
        <v/>
      </c>
      <c r="D112" s="64" t="str">
        <f t="shared" si="15"/>
        <v/>
      </c>
      <c r="E112" s="64">
        <f>IFERROR(VLOOKUP(H112&amp;I112,LIXIL対象製品リスト!T:W,3,FALSE),0)</f>
        <v>0</v>
      </c>
      <c r="F112" s="64">
        <f>IFERROR(VLOOKUP(I112&amp;J112,LIXIL対象製品リスト!T:W,4,FALSE),0)</f>
        <v>0</v>
      </c>
      <c r="H112" s="16"/>
      <c r="I112" s="73"/>
      <c r="J112" s="72"/>
      <c r="K112" s="73"/>
      <c r="L112" s="72"/>
      <c r="M112" s="72"/>
      <c r="N112" s="74" t="str">
        <f>IF(OR(L112="",M112=""),"",IF((L112+E112)*(M112+F112)/10^6&gt;=サイズ!$D$13,"大（L）",IF((L112+E112)*(M112+F112)/10^6&gt;=サイズ!$D$12,"中（M）",IF((L112+E112)*(M112+F112)/10^6&gt;=サイズ!$D$11,"小（S）",IF((L112+E112)*(M112+F112)/10^6&gt;=サイズ!$D$10,"極小（X）","対象外")))))</f>
        <v/>
      </c>
      <c r="O112" s="74" t="str">
        <f>IFERROR(IF(OR(H112="",I112="",J112="",K112="",L112="",M112=""),"",VLOOKUP(SUBSTITUTE(H112&amp;I112&amp;J112&amp;K112&amp;N112,CHAR(10),""),LIXIL対象製品リスト!R:S,2,FALSE)),"対象の型番はありません")</f>
        <v/>
      </c>
      <c r="P112" s="74" t="str">
        <f t="shared" si="21"/>
        <v/>
      </c>
      <c r="Q112" s="85"/>
      <c r="R112" s="76" t="str">
        <f t="shared" si="16"/>
        <v/>
      </c>
      <c r="S112" s="76" t="str">
        <f t="shared" si="22"/>
        <v>窓リノベ24内窓</v>
      </c>
      <c r="T112" s="77" t="str">
        <f>IF(P112&lt;&gt;"",IFERROR(IF($O$2="共同住宅（4階建以上）",VLOOKUP(S112,補助額!A:H,8,FALSE),VLOOKUP(S112,補助額!A:H,7,FALSE)),"－"),"")</f>
        <v/>
      </c>
      <c r="U112" s="86" t="str">
        <f t="shared" si="23"/>
        <v/>
      </c>
      <c r="V112" s="79" t="str">
        <f>IF(P112="","",IF(OR($M$2="選択してください",$M$2=""),"地域を選択してください",IF(OR($O$2="選択してください",$O$2=""),"建て方を選択してください",IFERROR(VLOOKUP(W112,こどもエコグレード!A:E,5,FALSE),"対象外"))))</f>
        <v/>
      </c>
      <c r="W112" s="79" t="str">
        <f t="shared" si="17"/>
        <v>共同住宅選択してください</v>
      </c>
      <c r="X112" s="79" t="str">
        <f t="shared" si="24"/>
        <v>子育てエコ内窓</v>
      </c>
      <c r="Y112" s="80" t="str">
        <f>IF(P112&lt;&gt;"",IFERROR(IF($O$2="共同住宅（4階建以上）",VLOOKUP(X112,補助額!A:H,8,FALSE),VLOOKUP(X112,補助額!A:H,7,FALSE)),"－"),"")</f>
        <v/>
      </c>
      <c r="Z112" s="87" t="str">
        <f t="shared" si="25"/>
        <v/>
      </c>
      <c r="AA112" s="79" t="str">
        <f t="shared" si="26"/>
        <v/>
      </c>
      <c r="AB112" s="79" t="str">
        <f t="shared" si="27"/>
        <v>子育てエコ内窓</v>
      </c>
      <c r="AC112" s="80" t="str">
        <f>IF(P112&lt;&gt;"",IFERROR(IF($O$2="共同住宅（4階建以上）",VLOOKUP(AB112,補助額!A:H,8,FALSE),VLOOKUP(AB112,補助額!A:H,7,FALSE)),"－"),"")</f>
        <v/>
      </c>
      <c r="AD112" s="88" t="str">
        <f t="shared" si="28"/>
        <v/>
      </c>
      <c r="AE112" s="82" t="str">
        <f>IF(P112="","",IF(OR($M$2="選択してください",$M$2=""),"地域を選択してください",IF(OR($O$2="選択してください",$O$2=""),"建て方を選択してください",IFERROR(VLOOKUP(AF112,こどもエコグレード!A:F,6,FALSE),"対象外"))))</f>
        <v/>
      </c>
      <c r="AF112" s="83" t="str">
        <f t="shared" si="29"/>
        <v>共同住宅選択してください</v>
      </c>
      <c r="AG112" s="89"/>
      <c r="AH112" s="89"/>
      <c r="AI112" s="89"/>
    </row>
    <row r="113" spans="1:35" ht="18" customHeight="1" x14ac:dyDescent="0.4">
      <c r="A113" s="64" t="str">
        <f t="shared" si="18"/>
        <v/>
      </c>
      <c r="B113" s="64" t="str">
        <f t="shared" si="19"/>
        <v/>
      </c>
      <c r="C113" s="64" t="str">
        <f t="shared" si="20"/>
        <v/>
      </c>
      <c r="D113" s="64" t="str">
        <f t="shared" si="15"/>
        <v/>
      </c>
      <c r="E113" s="64">
        <f>IFERROR(VLOOKUP(H113&amp;I113,LIXIL対象製品リスト!T:W,3,FALSE),0)</f>
        <v>0</v>
      </c>
      <c r="F113" s="64">
        <f>IFERROR(VLOOKUP(I113&amp;J113,LIXIL対象製品リスト!T:W,4,FALSE),0)</f>
        <v>0</v>
      </c>
      <c r="H113" s="16"/>
      <c r="I113" s="73"/>
      <c r="J113" s="72"/>
      <c r="K113" s="73"/>
      <c r="L113" s="72"/>
      <c r="M113" s="72"/>
      <c r="N113" s="74" t="str">
        <f>IF(OR(L113="",M113=""),"",IF((L113+E113)*(M113+F113)/10^6&gt;=サイズ!$D$13,"大（L）",IF((L113+E113)*(M113+F113)/10^6&gt;=サイズ!$D$12,"中（M）",IF((L113+E113)*(M113+F113)/10^6&gt;=サイズ!$D$11,"小（S）",IF((L113+E113)*(M113+F113)/10^6&gt;=サイズ!$D$10,"極小（X）","対象外")))))</f>
        <v/>
      </c>
      <c r="O113" s="74" t="str">
        <f>IFERROR(IF(OR(H113="",I113="",J113="",K113="",L113="",M113=""),"",VLOOKUP(SUBSTITUTE(H113&amp;I113&amp;J113&amp;K113&amp;N113,CHAR(10),""),LIXIL対象製品リスト!R:S,2,FALSE)),"対象の型番はありません")</f>
        <v/>
      </c>
      <c r="P113" s="74" t="str">
        <f t="shared" si="21"/>
        <v/>
      </c>
      <c r="Q113" s="85"/>
      <c r="R113" s="76" t="str">
        <f t="shared" si="16"/>
        <v/>
      </c>
      <c r="S113" s="76" t="str">
        <f t="shared" si="22"/>
        <v>窓リノベ24内窓</v>
      </c>
      <c r="T113" s="77" t="str">
        <f>IF(P113&lt;&gt;"",IFERROR(IF($O$2="共同住宅（4階建以上）",VLOOKUP(S113,補助額!A:H,8,FALSE),VLOOKUP(S113,補助額!A:H,7,FALSE)),"－"),"")</f>
        <v/>
      </c>
      <c r="U113" s="86" t="str">
        <f t="shared" si="23"/>
        <v/>
      </c>
      <c r="V113" s="79" t="str">
        <f>IF(P113="","",IF(OR($M$2="選択してください",$M$2=""),"地域を選択してください",IF(OR($O$2="選択してください",$O$2=""),"建て方を選択してください",IFERROR(VLOOKUP(W113,こどもエコグレード!A:E,5,FALSE),"対象外"))))</f>
        <v/>
      </c>
      <c r="W113" s="79" t="str">
        <f t="shared" si="17"/>
        <v>共同住宅選択してください</v>
      </c>
      <c r="X113" s="79" t="str">
        <f t="shared" si="24"/>
        <v>子育てエコ内窓</v>
      </c>
      <c r="Y113" s="80" t="str">
        <f>IF(P113&lt;&gt;"",IFERROR(IF($O$2="共同住宅（4階建以上）",VLOOKUP(X113,補助額!A:H,8,FALSE),VLOOKUP(X113,補助額!A:H,7,FALSE)),"－"),"")</f>
        <v/>
      </c>
      <c r="Z113" s="87" t="str">
        <f t="shared" si="25"/>
        <v/>
      </c>
      <c r="AA113" s="79" t="str">
        <f t="shared" si="26"/>
        <v/>
      </c>
      <c r="AB113" s="79" t="str">
        <f t="shared" si="27"/>
        <v>子育てエコ内窓</v>
      </c>
      <c r="AC113" s="80" t="str">
        <f>IF(P113&lt;&gt;"",IFERROR(IF($O$2="共同住宅（4階建以上）",VLOOKUP(AB113,補助額!A:H,8,FALSE),VLOOKUP(AB113,補助額!A:H,7,FALSE)),"－"),"")</f>
        <v/>
      </c>
      <c r="AD113" s="88" t="str">
        <f t="shared" si="28"/>
        <v/>
      </c>
      <c r="AE113" s="82" t="str">
        <f>IF(P113="","",IF(OR($M$2="選択してください",$M$2=""),"地域を選択してください",IF(OR($O$2="選択してください",$O$2=""),"建て方を選択してください",IFERROR(VLOOKUP(AF113,こどもエコグレード!A:F,6,FALSE),"対象外"))))</f>
        <v/>
      </c>
      <c r="AF113" s="83" t="str">
        <f t="shared" si="29"/>
        <v>共同住宅選択してください</v>
      </c>
      <c r="AG113" s="89"/>
      <c r="AH113" s="89"/>
      <c r="AI113" s="89"/>
    </row>
    <row r="114" spans="1:35" ht="18" customHeight="1" x14ac:dyDescent="0.4">
      <c r="A114" s="64" t="str">
        <f t="shared" si="18"/>
        <v/>
      </c>
      <c r="B114" s="64" t="str">
        <f t="shared" si="19"/>
        <v/>
      </c>
      <c r="C114" s="64" t="str">
        <f t="shared" si="20"/>
        <v/>
      </c>
      <c r="D114" s="64" t="str">
        <f t="shared" si="15"/>
        <v/>
      </c>
      <c r="E114" s="64">
        <f>IFERROR(VLOOKUP(H114&amp;I114,LIXIL対象製品リスト!T:W,3,FALSE),0)</f>
        <v>0</v>
      </c>
      <c r="F114" s="64">
        <f>IFERROR(VLOOKUP(I114&amp;J114,LIXIL対象製品リスト!T:W,4,FALSE),0)</f>
        <v>0</v>
      </c>
      <c r="H114" s="16"/>
      <c r="I114" s="73"/>
      <c r="J114" s="72"/>
      <c r="K114" s="73"/>
      <c r="L114" s="72"/>
      <c r="M114" s="72"/>
      <c r="N114" s="74" t="str">
        <f>IF(OR(L114="",M114=""),"",IF((L114+E114)*(M114+F114)/10^6&gt;=サイズ!$D$13,"大（L）",IF((L114+E114)*(M114+F114)/10^6&gt;=サイズ!$D$12,"中（M）",IF((L114+E114)*(M114+F114)/10^6&gt;=サイズ!$D$11,"小（S）",IF((L114+E114)*(M114+F114)/10^6&gt;=サイズ!$D$10,"極小（X）","対象外")))))</f>
        <v/>
      </c>
      <c r="O114" s="74" t="str">
        <f>IFERROR(IF(OR(H114="",I114="",J114="",K114="",L114="",M114=""),"",VLOOKUP(SUBSTITUTE(H114&amp;I114&amp;J114&amp;K114&amp;N114,CHAR(10),""),LIXIL対象製品リスト!R:S,2,FALSE)),"対象の型番はありません")</f>
        <v/>
      </c>
      <c r="P114" s="74" t="str">
        <f t="shared" si="21"/>
        <v/>
      </c>
      <c r="Q114" s="85"/>
      <c r="R114" s="76" t="str">
        <f t="shared" si="16"/>
        <v/>
      </c>
      <c r="S114" s="76" t="str">
        <f t="shared" si="22"/>
        <v>窓リノベ24内窓</v>
      </c>
      <c r="T114" s="77" t="str">
        <f>IF(P114&lt;&gt;"",IFERROR(IF($O$2="共同住宅（4階建以上）",VLOOKUP(S114,補助額!A:H,8,FALSE),VLOOKUP(S114,補助額!A:H,7,FALSE)),"－"),"")</f>
        <v/>
      </c>
      <c r="U114" s="86" t="str">
        <f t="shared" si="23"/>
        <v/>
      </c>
      <c r="V114" s="79" t="str">
        <f>IF(P114="","",IF(OR($M$2="選択してください",$M$2=""),"地域を選択してください",IF(OR($O$2="選択してください",$O$2=""),"建て方を選択してください",IFERROR(VLOOKUP(W114,こどもエコグレード!A:E,5,FALSE),"対象外"))))</f>
        <v/>
      </c>
      <c r="W114" s="79" t="str">
        <f t="shared" si="17"/>
        <v>共同住宅選択してください</v>
      </c>
      <c r="X114" s="79" t="str">
        <f t="shared" si="24"/>
        <v>子育てエコ内窓</v>
      </c>
      <c r="Y114" s="80" t="str">
        <f>IF(P114&lt;&gt;"",IFERROR(IF($O$2="共同住宅（4階建以上）",VLOOKUP(X114,補助額!A:H,8,FALSE),VLOOKUP(X114,補助額!A:H,7,FALSE)),"－"),"")</f>
        <v/>
      </c>
      <c r="Z114" s="87" t="str">
        <f t="shared" si="25"/>
        <v/>
      </c>
      <c r="AA114" s="79" t="str">
        <f t="shared" si="26"/>
        <v/>
      </c>
      <c r="AB114" s="79" t="str">
        <f t="shared" si="27"/>
        <v>子育てエコ内窓</v>
      </c>
      <c r="AC114" s="80" t="str">
        <f>IF(P114&lt;&gt;"",IFERROR(IF($O$2="共同住宅（4階建以上）",VLOOKUP(AB114,補助額!A:H,8,FALSE),VLOOKUP(AB114,補助額!A:H,7,FALSE)),"－"),"")</f>
        <v/>
      </c>
      <c r="AD114" s="88" t="str">
        <f t="shared" si="28"/>
        <v/>
      </c>
      <c r="AE114" s="82" t="str">
        <f>IF(P114="","",IF(OR($M$2="選択してください",$M$2=""),"地域を選択してください",IF(OR($O$2="選択してください",$O$2=""),"建て方を選択してください",IFERROR(VLOOKUP(AF114,こどもエコグレード!A:F,6,FALSE),"対象外"))))</f>
        <v/>
      </c>
      <c r="AF114" s="83" t="str">
        <f t="shared" si="29"/>
        <v>共同住宅選択してください</v>
      </c>
      <c r="AG114" s="89"/>
      <c r="AH114" s="89"/>
      <c r="AI114" s="89"/>
    </row>
    <row r="115" spans="1:35" ht="18" customHeight="1" x14ac:dyDescent="0.4">
      <c r="A115" s="64" t="str">
        <f t="shared" si="18"/>
        <v/>
      </c>
      <c r="B115" s="64" t="str">
        <f t="shared" si="19"/>
        <v/>
      </c>
      <c r="C115" s="64" t="str">
        <f t="shared" si="20"/>
        <v/>
      </c>
      <c r="D115" s="64" t="str">
        <f t="shared" si="15"/>
        <v/>
      </c>
      <c r="E115" s="64">
        <f>IFERROR(VLOOKUP(H115&amp;I115,LIXIL対象製品リスト!T:W,3,FALSE),0)</f>
        <v>0</v>
      </c>
      <c r="F115" s="64">
        <f>IFERROR(VLOOKUP(I115&amp;J115,LIXIL対象製品リスト!T:W,4,FALSE),0)</f>
        <v>0</v>
      </c>
      <c r="H115" s="16"/>
      <c r="I115" s="73"/>
      <c r="J115" s="72"/>
      <c r="K115" s="73"/>
      <c r="L115" s="72"/>
      <c r="M115" s="72"/>
      <c r="N115" s="74" t="str">
        <f>IF(OR(L115="",M115=""),"",IF((L115+E115)*(M115+F115)/10^6&gt;=サイズ!$D$13,"大（L）",IF((L115+E115)*(M115+F115)/10^6&gt;=サイズ!$D$12,"中（M）",IF((L115+E115)*(M115+F115)/10^6&gt;=サイズ!$D$11,"小（S）",IF((L115+E115)*(M115+F115)/10^6&gt;=サイズ!$D$10,"極小（X）","対象外")))))</f>
        <v/>
      </c>
      <c r="O115" s="74" t="str">
        <f>IFERROR(IF(OR(H115="",I115="",J115="",K115="",L115="",M115=""),"",VLOOKUP(SUBSTITUTE(H115&amp;I115&amp;J115&amp;K115&amp;N115,CHAR(10),""),LIXIL対象製品リスト!R:S,2,FALSE)),"対象の型番はありません")</f>
        <v/>
      </c>
      <c r="P115" s="74" t="str">
        <f t="shared" si="21"/>
        <v/>
      </c>
      <c r="Q115" s="85"/>
      <c r="R115" s="76" t="str">
        <f t="shared" si="16"/>
        <v/>
      </c>
      <c r="S115" s="76" t="str">
        <f t="shared" si="22"/>
        <v>窓リノベ24内窓</v>
      </c>
      <c r="T115" s="77" t="str">
        <f>IF(P115&lt;&gt;"",IFERROR(IF($O$2="共同住宅（4階建以上）",VLOOKUP(S115,補助額!A:H,8,FALSE),VLOOKUP(S115,補助額!A:H,7,FALSE)),"－"),"")</f>
        <v/>
      </c>
      <c r="U115" s="86" t="str">
        <f t="shared" si="23"/>
        <v/>
      </c>
      <c r="V115" s="79" t="str">
        <f>IF(P115="","",IF(OR($M$2="選択してください",$M$2=""),"地域を選択してください",IF(OR($O$2="選択してください",$O$2=""),"建て方を選択してください",IFERROR(VLOOKUP(W115,こどもエコグレード!A:E,5,FALSE),"対象外"))))</f>
        <v/>
      </c>
      <c r="W115" s="79" t="str">
        <f t="shared" si="17"/>
        <v>共同住宅選択してください</v>
      </c>
      <c r="X115" s="79" t="str">
        <f t="shared" si="24"/>
        <v>子育てエコ内窓</v>
      </c>
      <c r="Y115" s="80" t="str">
        <f>IF(P115&lt;&gt;"",IFERROR(IF($O$2="共同住宅（4階建以上）",VLOOKUP(X115,補助額!A:H,8,FALSE),VLOOKUP(X115,補助額!A:H,7,FALSE)),"－"),"")</f>
        <v/>
      </c>
      <c r="Z115" s="87" t="str">
        <f t="shared" si="25"/>
        <v/>
      </c>
      <c r="AA115" s="79" t="str">
        <f t="shared" si="26"/>
        <v/>
      </c>
      <c r="AB115" s="79" t="str">
        <f t="shared" si="27"/>
        <v>子育てエコ内窓</v>
      </c>
      <c r="AC115" s="80" t="str">
        <f>IF(P115&lt;&gt;"",IFERROR(IF($O$2="共同住宅（4階建以上）",VLOOKUP(AB115,補助額!A:H,8,FALSE),VLOOKUP(AB115,補助額!A:H,7,FALSE)),"－"),"")</f>
        <v/>
      </c>
      <c r="AD115" s="88" t="str">
        <f t="shared" si="28"/>
        <v/>
      </c>
      <c r="AE115" s="82" t="str">
        <f>IF(P115="","",IF(OR($M$2="選択してください",$M$2=""),"地域を選択してください",IF(OR($O$2="選択してください",$O$2=""),"建て方を選択してください",IFERROR(VLOOKUP(AF115,こどもエコグレード!A:F,6,FALSE),"対象外"))))</f>
        <v/>
      </c>
      <c r="AF115" s="83" t="str">
        <f t="shared" si="29"/>
        <v>共同住宅選択してください</v>
      </c>
      <c r="AG115" s="89"/>
      <c r="AH115" s="89"/>
      <c r="AI115" s="89"/>
    </row>
  </sheetData>
  <sheetProtection algorithmName="SHA-512" hashValue="+jIyqJfP2fN9h2lgZR6yNf0LHyU7MC4xcIJZ4PUw20ooeBL4hP3LsKONt/eAmqLSC27wCkatjLVWb2s9CIzbcw==" saltValue="qdOnvVCKOHYOyktG13hV9w==" spinCount="100000" sheet="1" objects="1" scenarios="1" autoFilter="0"/>
  <mergeCells count="20">
    <mergeCell ref="AG12:AI13"/>
    <mergeCell ref="V13:Z13"/>
    <mergeCell ref="AA13:AD13"/>
    <mergeCell ref="M8:P9"/>
    <mergeCell ref="O12:O14"/>
    <mergeCell ref="P12:P14"/>
    <mergeCell ref="Q12:Q14"/>
    <mergeCell ref="R12:U13"/>
    <mergeCell ref="V12:AD12"/>
    <mergeCell ref="AE12:AF14"/>
    <mergeCell ref="H12:H14"/>
    <mergeCell ref="I12:I14"/>
    <mergeCell ref="J12:J14"/>
    <mergeCell ref="K12:K14"/>
    <mergeCell ref="L12:M13"/>
    <mergeCell ref="N12:N14"/>
    <mergeCell ref="H2:K2"/>
    <mergeCell ref="J7:J9"/>
    <mergeCell ref="K7:K9"/>
    <mergeCell ref="Q8:Q9"/>
  </mergeCells>
  <phoneticPr fontId="3"/>
  <dataValidations count="10">
    <dataValidation type="list" allowBlank="1" showInputMessage="1" showErrorMessage="1" sqref="K7:K9" xr:uid="{AFACF963-C9CD-4B7B-8965-5524752CAA9A}">
      <formula1>INDIRECT("メールマスタ!$B$7")</formula1>
    </dataValidation>
    <dataValidation type="list" allowBlank="1" showInputMessage="1" showErrorMessage="1" sqref="I9" xr:uid="{CF0D6027-3D71-408F-AD57-0AE7EC758E65}">
      <formula1>"株式会社ＬＩＸＩＬ,株式会社ＬＩＸＩＬ以外"</formula1>
    </dataValidation>
    <dataValidation type="custom" imeMode="disabled" allowBlank="1" showInputMessage="1" showErrorMessage="1" error="得意先コードは半角英数6文字で入力してください。" sqref="K5" xr:uid="{15428DF0-375D-4488-9DE1-D3E26CFB7A2C}">
      <formula1>LEN(K5)=6</formula1>
    </dataValidation>
    <dataValidation type="custom" imeMode="disabled" allowBlank="1" showInputMessage="1" showErrorMessage="1" error="営業所コードは半角英数4文字で入力してください。" sqref="K6" xr:uid="{9D91EFF4-2C11-4CCC-8EE9-D525E5D7FEE6}">
      <formula1>LEN(K6)=4</formula1>
    </dataValidation>
    <dataValidation type="whole" allowBlank="1" showInputMessage="1" showErrorMessage="1" sqref="Q16:Q115" xr:uid="{A53629D9-B585-4AC9-9C81-5B175E0760E7}">
      <formula1>0</formula1>
      <formula2>100000</formula2>
    </dataValidation>
    <dataValidation type="decimal" allowBlank="1" showInputMessage="1" showErrorMessage="1" error="サイズは100～9999の間で入力してください" sqref="L16:M115" xr:uid="{6AF6158C-54CC-4189-AB83-B55542BA3115}">
      <formula1>100</formula1>
      <formula2>9999</formula2>
    </dataValidation>
    <dataValidation type="list" allowBlank="1" showInputMessage="1" showErrorMessage="1" sqref="I16:K115" xr:uid="{7678E485-D517-43AF-AFE2-1C99896907E0}">
      <formula1>INDIRECT(A16)</formula1>
    </dataValidation>
    <dataValidation type="list" allowBlank="1" showInputMessage="1" showErrorMessage="1" sqref="M2" xr:uid="{D6860400-7ACB-4FFF-A7B3-617062A82E8E}">
      <formula1>"選択してください,1～2地域,3地域,4地域,5～7地域,8地域"</formula1>
    </dataValidation>
    <dataValidation type="list" allowBlank="1" showInputMessage="1" showErrorMessage="1" sqref="O2" xr:uid="{4333ED9E-084C-496B-AF22-3E442C24E553}">
      <formula1>"選択してください,戸建住宅,共同住宅（3階建以下）,共同住宅（4階建以上）"</formula1>
    </dataValidation>
    <dataValidation type="list" allowBlank="1" showInputMessage="1" showErrorMessage="1" sqref="H16:H115" xr:uid="{41EE6AF9-A9E3-46DF-B948-CBB171EAD04A}">
      <formula1>製品名一覧</formula1>
    </dataValidation>
  </dataValidations>
  <hyperlinks>
    <hyperlink ref="K11" location="ガラス一覧!A1" display="ガラス中央部の熱貫流率を調べる" xr:uid="{7EB7E843-D4D9-4650-9183-527BA7A6B026}"/>
    <hyperlink ref="J11" location="開閉形式記号!A1" display="開閉形式について" xr:uid="{86374D29-0837-40E7-BE4C-3E035E41292D}"/>
    <hyperlink ref="J6" location="'ビル営業所コード'!A1" display="'ビル営業所コード'!A1" xr:uid="{E1795831-FC74-4D71-B5F0-AF4A27F4486E}"/>
  </hyperlinks>
  <pageMargins left="0.70866141732283472" right="0.70866141732283472" top="0.74803149606299213" bottom="0.74803149606299213" header="0.31496062992125984" footer="0.31496062992125984"/>
  <pageSetup paperSize="9" scale="2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DC72D-E01B-4A4D-8BC3-9839A4AD9568}">
  <sheetPr codeName="Sheet14">
    <pageSetUpPr fitToPage="1"/>
  </sheetPr>
  <dimension ref="B1:D20"/>
  <sheetViews>
    <sheetView showGridLines="0" zoomScale="85" zoomScaleNormal="85" workbookViewId="0">
      <selection activeCell="B2" sqref="B2:D2"/>
    </sheetView>
  </sheetViews>
  <sheetFormatPr defaultColWidth="8.625" defaultRowHeight="15.75" x14ac:dyDescent="0.4"/>
  <cols>
    <col min="1" max="1" width="4.625" style="214" customWidth="1"/>
    <col min="2" max="2" width="14.125" style="214" customWidth="1"/>
    <col min="3" max="3" width="15" style="214" customWidth="1"/>
    <col min="4" max="4" width="50.625" style="214" customWidth="1"/>
    <col min="5" max="16384" width="8.625" style="214"/>
  </cols>
  <sheetData>
    <row r="1" spans="2:4" ht="18" customHeight="1" x14ac:dyDescent="0.4"/>
    <row r="2" spans="2:4" ht="24" x14ac:dyDescent="0.4">
      <c r="B2" s="215" t="s">
        <v>1445</v>
      </c>
      <c r="C2" s="215"/>
      <c r="D2" s="215"/>
    </row>
    <row r="3" spans="2:4" ht="18" customHeight="1" x14ac:dyDescent="0.4">
      <c r="B3" s="216"/>
      <c r="C3" s="216"/>
      <c r="D3" s="216"/>
    </row>
    <row r="4" spans="2:4" s="218" customFormat="1" ht="27.75" customHeight="1" x14ac:dyDescent="0.4">
      <c r="B4" s="217" t="s">
        <v>1446</v>
      </c>
      <c r="D4" s="219" t="s">
        <v>1447</v>
      </c>
    </row>
    <row r="5" spans="2:4" ht="25.15" customHeight="1" x14ac:dyDescent="0.4">
      <c r="B5" s="220" t="s">
        <v>1448</v>
      </c>
      <c r="C5" s="220" t="s">
        <v>1449</v>
      </c>
      <c r="D5" s="220" t="s">
        <v>1450</v>
      </c>
    </row>
    <row r="6" spans="2:4" ht="40.15" customHeight="1" x14ac:dyDescent="0.4">
      <c r="B6" s="221" t="s">
        <v>1451</v>
      </c>
      <c r="C6" s="221" t="s">
        <v>1452</v>
      </c>
      <c r="D6" s="222" t="s">
        <v>1453</v>
      </c>
    </row>
    <row r="7" spans="2:4" ht="55.15" customHeight="1" x14ac:dyDescent="0.4">
      <c r="B7" s="221" t="s">
        <v>1454</v>
      </c>
      <c r="C7" s="221" t="s">
        <v>1455</v>
      </c>
      <c r="D7" s="222" t="s">
        <v>1456</v>
      </c>
    </row>
    <row r="8" spans="2:4" ht="25.15" customHeight="1" x14ac:dyDescent="0.4">
      <c r="B8" s="221" t="s">
        <v>1457</v>
      </c>
      <c r="C8" s="221" t="s">
        <v>1458</v>
      </c>
      <c r="D8" s="223" t="s">
        <v>1459</v>
      </c>
    </row>
    <row r="9" spans="2:4" ht="25.15" customHeight="1" x14ac:dyDescent="0.4">
      <c r="B9" s="221" t="s">
        <v>1460</v>
      </c>
      <c r="C9" s="221" t="s">
        <v>1461</v>
      </c>
      <c r="D9" s="223" t="s">
        <v>1462</v>
      </c>
    </row>
    <row r="10" spans="2:4" ht="25.15" customHeight="1" x14ac:dyDescent="0.4">
      <c r="B10" s="221" t="s">
        <v>1463</v>
      </c>
      <c r="C10" s="221" t="s">
        <v>1464</v>
      </c>
      <c r="D10" s="223" t="s">
        <v>1465</v>
      </c>
    </row>
    <row r="11" spans="2:4" ht="25.15" customHeight="1" x14ac:dyDescent="0.4">
      <c r="B11" s="221" t="s">
        <v>1466</v>
      </c>
      <c r="C11" s="221" t="s">
        <v>1467</v>
      </c>
      <c r="D11" s="223" t="s">
        <v>1468</v>
      </c>
    </row>
    <row r="12" spans="2:4" ht="25.15" customHeight="1" x14ac:dyDescent="0.4">
      <c r="B12" s="221" t="s">
        <v>1469</v>
      </c>
      <c r="C12" s="221" t="s">
        <v>1470</v>
      </c>
      <c r="D12" s="223" t="s">
        <v>1471</v>
      </c>
    </row>
    <row r="13" spans="2:4" ht="25.15" customHeight="1" x14ac:dyDescent="0.4">
      <c r="B13" s="221" t="s">
        <v>1472</v>
      </c>
      <c r="C13" s="221" t="s">
        <v>1473</v>
      </c>
      <c r="D13" s="223" t="s">
        <v>1474</v>
      </c>
    </row>
    <row r="14" spans="2:4" ht="25.15" customHeight="1" x14ac:dyDescent="0.4">
      <c r="B14" s="221" t="s">
        <v>1475</v>
      </c>
      <c r="C14" s="221" t="s">
        <v>1476</v>
      </c>
      <c r="D14" s="223" t="s">
        <v>1477</v>
      </c>
    </row>
    <row r="15" spans="2:4" ht="25.15" customHeight="1" x14ac:dyDescent="0.4">
      <c r="B15" s="221" t="s">
        <v>1478</v>
      </c>
      <c r="C15" s="221" t="s">
        <v>1479</v>
      </c>
      <c r="D15" s="223" t="s">
        <v>1480</v>
      </c>
    </row>
    <row r="16" spans="2:4" ht="15" customHeight="1" x14ac:dyDescent="0.4"/>
    <row r="17" spans="2:4" ht="19.5" x14ac:dyDescent="0.4">
      <c r="B17" s="217" t="s">
        <v>1481</v>
      </c>
      <c r="C17" s="218"/>
      <c r="D17" s="218"/>
    </row>
    <row r="18" spans="2:4" ht="25.15" customHeight="1" x14ac:dyDescent="0.4">
      <c r="B18" s="220" t="s">
        <v>1448</v>
      </c>
      <c r="C18" s="220" t="s">
        <v>1449</v>
      </c>
      <c r="D18" s="220" t="s">
        <v>1450</v>
      </c>
    </row>
    <row r="19" spans="2:4" ht="40.15" customHeight="1" x14ac:dyDescent="0.4">
      <c r="B19" s="221" t="s">
        <v>1482</v>
      </c>
      <c r="C19" s="221" t="s">
        <v>1483</v>
      </c>
      <c r="D19" s="224" t="s">
        <v>1484</v>
      </c>
    </row>
    <row r="20" spans="2:4" ht="40.15" customHeight="1" x14ac:dyDescent="0.4">
      <c r="B20" s="221" t="s">
        <v>1485</v>
      </c>
      <c r="C20" s="221" t="s">
        <v>1486</v>
      </c>
      <c r="D20" s="224" t="s">
        <v>1487</v>
      </c>
    </row>
  </sheetData>
  <sheetProtection algorithmName="SHA-512" hashValue="HfvvCKHj2EgJOB9RexMpADCk5Yqow5Kv07YO1dOERgsnqmki5N0D1oWVREAz+7rN6pUVi7x32fA3XIG0R/HKrA==" saltValue="SS+jAQv4Svsv5pyh62Q7cQ==" spinCount="100000" sheet="1" objects="1" scenarios="1"/>
  <mergeCells count="1">
    <mergeCell ref="B2:D2"/>
  </mergeCells>
  <phoneticPr fontId="3"/>
  <pageMargins left="0.75" right="0.75" top="1" bottom="1" header="0.51200000000000001" footer="0.51200000000000001"/>
  <pageSetup paperSize="9" scale="9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73270-079A-40AE-9D28-756388F01B83}">
  <sheetPr codeName="Sheet32"/>
  <dimension ref="B1:D66"/>
  <sheetViews>
    <sheetView showGridLines="0" zoomScale="85" zoomScaleNormal="85" workbookViewId="0">
      <selection activeCell="B2" sqref="B2:D2"/>
    </sheetView>
  </sheetViews>
  <sheetFormatPr defaultColWidth="9.875" defaultRowHeight="15.75" x14ac:dyDescent="0.25"/>
  <cols>
    <col min="1" max="1" width="4.625" style="225" customWidth="1"/>
    <col min="2" max="2" width="15.625" style="225" bestFit="1" customWidth="1"/>
    <col min="3" max="3" width="22.625" style="225" bestFit="1" customWidth="1"/>
    <col min="4" max="4" width="17.625" style="225" bestFit="1" customWidth="1"/>
    <col min="5" max="16384" width="9.875" style="225"/>
  </cols>
  <sheetData>
    <row r="1" spans="2:4" ht="18" customHeight="1" x14ac:dyDescent="0.25"/>
    <row r="2" spans="2:4" ht="24" x14ac:dyDescent="0.25">
      <c r="B2" s="226" t="s">
        <v>1488</v>
      </c>
      <c r="C2" s="226"/>
      <c r="D2" s="226"/>
    </row>
    <row r="3" spans="2:4" ht="18" customHeight="1" x14ac:dyDescent="0.25"/>
    <row r="4" spans="2:4" s="228" customFormat="1" ht="16.5" x14ac:dyDescent="0.4">
      <c r="B4" s="227" t="s">
        <v>1489</v>
      </c>
      <c r="C4" s="227" t="s">
        <v>1490</v>
      </c>
      <c r="D4" s="227" t="s">
        <v>1491</v>
      </c>
    </row>
    <row r="5" spans="2:4" ht="15" customHeight="1" x14ac:dyDescent="0.25">
      <c r="B5" s="229" t="s">
        <v>1492</v>
      </c>
      <c r="C5" s="229" t="s">
        <v>1493</v>
      </c>
      <c r="D5" s="229" t="s">
        <v>1494</v>
      </c>
    </row>
    <row r="6" spans="2:4" ht="15" customHeight="1" x14ac:dyDescent="0.25">
      <c r="B6" s="229" t="s">
        <v>1495</v>
      </c>
      <c r="C6" s="229" t="s">
        <v>1496</v>
      </c>
      <c r="D6" s="229"/>
    </row>
    <row r="7" spans="2:4" ht="15" customHeight="1" x14ac:dyDescent="0.25">
      <c r="B7" s="229" t="s">
        <v>1497</v>
      </c>
      <c r="C7" s="229" t="s">
        <v>1496</v>
      </c>
      <c r="D7" s="229" t="s">
        <v>1498</v>
      </c>
    </row>
    <row r="8" spans="2:4" ht="15" customHeight="1" x14ac:dyDescent="0.25">
      <c r="B8" s="229" t="s">
        <v>1499</v>
      </c>
      <c r="C8" s="229" t="s">
        <v>1496</v>
      </c>
      <c r="D8" s="229" t="s">
        <v>1500</v>
      </c>
    </row>
    <row r="9" spans="2:4" ht="15" customHeight="1" x14ac:dyDescent="0.25">
      <c r="B9" s="229" t="s">
        <v>1501</v>
      </c>
      <c r="C9" s="229" t="s">
        <v>1502</v>
      </c>
      <c r="D9" s="229"/>
    </row>
    <row r="10" spans="2:4" ht="15" customHeight="1" x14ac:dyDescent="0.25">
      <c r="B10" s="229" t="s">
        <v>1503</v>
      </c>
      <c r="C10" s="229" t="s">
        <v>1502</v>
      </c>
      <c r="D10" s="229" t="s">
        <v>1504</v>
      </c>
    </row>
    <row r="11" spans="2:4" ht="15" customHeight="1" x14ac:dyDescent="0.25">
      <c r="B11" s="229" t="s">
        <v>1505</v>
      </c>
      <c r="C11" s="229" t="s">
        <v>1502</v>
      </c>
      <c r="D11" s="229" t="s">
        <v>1506</v>
      </c>
    </row>
    <row r="12" spans="2:4" ht="15" customHeight="1" x14ac:dyDescent="0.25">
      <c r="B12" s="229" t="s">
        <v>1507</v>
      </c>
      <c r="C12" s="229" t="s">
        <v>1508</v>
      </c>
      <c r="D12" s="229"/>
    </row>
    <row r="13" spans="2:4" ht="15" customHeight="1" x14ac:dyDescent="0.25">
      <c r="B13" s="229" t="s">
        <v>1509</v>
      </c>
      <c r="C13" s="229" t="s">
        <v>1510</v>
      </c>
      <c r="D13" s="229"/>
    </row>
    <row r="14" spans="2:4" ht="15" customHeight="1" x14ac:dyDescent="0.25">
      <c r="B14" s="229" t="s">
        <v>1511</v>
      </c>
      <c r="C14" s="229" t="s">
        <v>1512</v>
      </c>
      <c r="D14" s="229" t="s">
        <v>1513</v>
      </c>
    </row>
    <row r="15" spans="2:4" ht="15" customHeight="1" x14ac:dyDescent="0.25">
      <c r="B15" s="229" t="s">
        <v>1514</v>
      </c>
      <c r="C15" s="229" t="s">
        <v>1510</v>
      </c>
      <c r="D15" s="229" t="s">
        <v>1515</v>
      </c>
    </row>
    <row r="16" spans="2:4" ht="15" customHeight="1" x14ac:dyDescent="0.25">
      <c r="B16" s="229" t="s">
        <v>1516</v>
      </c>
      <c r="C16" s="229" t="s">
        <v>1510</v>
      </c>
      <c r="D16" s="229" t="s">
        <v>1517</v>
      </c>
    </row>
    <row r="17" spans="2:4" ht="15" customHeight="1" x14ac:dyDescent="0.25">
      <c r="B17" s="229" t="s">
        <v>1518</v>
      </c>
      <c r="C17" s="229" t="s">
        <v>1519</v>
      </c>
      <c r="D17" s="229"/>
    </row>
    <row r="18" spans="2:4" ht="15" customHeight="1" x14ac:dyDescent="0.25">
      <c r="B18" s="229" t="s">
        <v>1520</v>
      </c>
      <c r="C18" s="229" t="s">
        <v>1519</v>
      </c>
      <c r="D18" s="229" t="s">
        <v>1521</v>
      </c>
    </row>
    <row r="19" spans="2:4" ht="15" customHeight="1" x14ac:dyDescent="0.25">
      <c r="B19" s="229" t="s">
        <v>1522</v>
      </c>
      <c r="C19" s="229" t="s">
        <v>1519</v>
      </c>
      <c r="D19" s="229" t="s">
        <v>1523</v>
      </c>
    </row>
    <row r="20" spans="2:4" ht="15" customHeight="1" x14ac:dyDescent="0.25">
      <c r="B20" s="229" t="s">
        <v>1524</v>
      </c>
      <c r="C20" s="229" t="s">
        <v>1519</v>
      </c>
      <c r="D20" s="229" t="s">
        <v>1525</v>
      </c>
    </row>
    <row r="21" spans="2:4" ht="15" customHeight="1" x14ac:dyDescent="0.25">
      <c r="B21" s="229" t="s">
        <v>1526</v>
      </c>
      <c r="C21" s="229" t="s">
        <v>1527</v>
      </c>
      <c r="D21" s="229" t="s">
        <v>1528</v>
      </c>
    </row>
    <row r="22" spans="2:4" ht="15" customHeight="1" x14ac:dyDescent="0.25">
      <c r="B22" s="229" t="s">
        <v>1529</v>
      </c>
      <c r="C22" s="229" t="s">
        <v>1530</v>
      </c>
      <c r="D22" s="229" t="s">
        <v>1531</v>
      </c>
    </row>
    <row r="23" spans="2:4" ht="15" customHeight="1" x14ac:dyDescent="0.25">
      <c r="B23" s="229" t="s">
        <v>1532</v>
      </c>
      <c r="C23" s="229" t="s">
        <v>1533</v>
      </c>
      <c r="D23" s="229"/>
    </row>
    <row r="24" spans="2:4" ht="15" customHeight="1" x14ac:dyDescent="0.25">
      <c r="B24" s="229" t="s">
        <v>1534</v>
      </c>
      <c r="C24" s="229" t="s">
        <v>1533</v>
      </c>
      <c r="D24" s="229" t="s">
        <v>1535</v>
      </c>
    </row>
    <row r="25" spans="2:4" ht="15" customHeight="1" x14ac:dyDescent="0.25">
      <c r="B25" s="229" t="s">
        <v>1536</v>
      </c>
      <c r="C25" s="229" t="s">
        <v>1537</v>
      </c>
      <c r="D25" s="229"/>
    </row>
    <row r="26" spans="2:4" ht="15" customHeight="1" x14ac:dyDescent="0.25">
      <c r="B26" s="229" t="s">
        <v>1538</v>
      </c>
      <c r="C26" s="229" t="s">
        <v>1537</v>
      </c>
      <c r="D26" s="229" t="s">
        <v>1539</v>
      </c>
    </row>
    <row r="27" spans="2:4" ht="15" customHeight="1" x14ac:dyDescent="0.25">
      <c r="B27" s="229" t="s">
        <v>1540</v>
      </c>
      <c r="C27" s="229" t="s">
        <v>1541</v>
      </c>
      <c r="D27" s="229"/>
    </row>
    <row r="28" spans="2:4" ht="15" customHeight="1" x14ac:dyDescent="0.25">
      <c r="B28" s="229" t="s">
        <v>1542</v>
      </c>
      <c r="C28" s="229" t="s">
        <v>1541</v>
      </c>
      <c r="D28" s="229" t="s">
        <v>1543</v>
      </c>
    </row>
    <row r="29" spans="2:4" ht="15" customHeight="1" x14ac:dyDescent="0.25">
      <c r="B29" s="229" t="s">
        <v>1544</v>
      </c>
      <c r="C29" s="229" t="s">
        <v>1545</v>
      </c>
      <c r="D29" s="229"/>
    </row>
    <row r="30" spans="2:4" ht="15" customHeight="1" x14ac:dyDescent="0.25">
      <c r="B30" s="229" t="s">
        <v>1546</v>
      </c>
      <c r="C30" s="229" t="s">
        <v>1545</v>
      </c>
      <c r="D30" s="229" t="s">
        <v>1547</v>
      </c>
    </row>
    <row r="31" spans="2:4" ht="15" customHeight="1" x14ac:dyDescent="0.25">
      <c r="B31" s="229" t="s">
        <v>1548</v>
      </c>
      <c r="C31" s="229" t="s">
        <v>1545</v>
      </c>
      <c r="D31" s="229" t="s">
        <v>1549</v>
      </c>
    </row>
    <row r="32" spans="2:4" ht="15" customHeight="1" x14ac:dyDescent="0.25">
      <c r="B32" s="229" t="s">
        <v>1550</v>
      </c>
      <c r="C32" s="229" t="s">
        <v>1551</v>
      </c>
      <c r="D32" s="229"/>
    </row>
    <row r="33" spans="2:4" ht="15" customHeight="1" x14ac:dyDescent="0.25">
      <c r="B33" s="229" t="s">
        <v>1552</v>
      </c>
      <c r="C33" s="229" t="s">
        <v>1553</v>
      </c>
      <c r="D33" s="229"/>
    </row>
    <row r="34" spans="2:4" ht="15" customHeight="1" x14ac:dyDescent="0.25">
      <c r="B34" s="229" t="s">
        <v>1554</v>
      </c>
      <c r="C34" s="229" t="s">
        <v>1555</v>
      </c>
      <c r="D34" s="229"/>
    </row>
    <row r="35" spans="2:4" ht="15" customHeight="1" x14ac:dyDescent="0.25">
      <c r="B35" s="229" t="s">
        <v>1556</v>
      </c>
      <c r="C35" s="229" t="s">
        <v>1557</v>
      </c>
      <c r="D35" s="229"/>
    </row>
    <row r="36" spans="2:4" ht="15" customHeight="1" x14ac:dyDescent="0.25">
      <c r="B36" s="229" t="s">
        <v>1558</v>
      </c>
      <c r="C36" s="229" t="s">
        <v>1557</v>
      </c>
      <c r="D36" s="229" t="s">
        <v>1559</v>
      </c>
    </row>
    <row r="37" spans="2:4" ht="15" customHeight="1" x14ac:dyDescent="0.25">
      <c r="B37" s="229" t="s">
        <v>1560</v>
      </c>
      <c r="C37" s="229" t="s">
        <v>1557</v>
      </c>
      <c r="D37" s="229" t="s">
        <v>1561</v>
      </c>
    </row>
    <row r="38" spans="2:4" ht="15" customHeight="1" x14ac:dyDescent="0.25">
      <c r="B38" s="229" t="s">
        <v>1562</v>
      </c>
      <c r="C38" s="229" t="s">
        <v>1557</v>
      </c>
      <c r="D38" s="229" t="s">
        <v>1563</v>
      </c>
    </row>
    <row r="39" spans="2:4" ht="15" customHeight="1" x14ac:dyDescent="0.25">
      <c r="B39" s="229" t="s">
        <v>1564</v>
      </c>
      <c r="C39" s="229" t="s">
        <v>1565</v>
      </c>
      <c r="D39" s="229"/>
    </row>
    <row r="40" spans="2:4" ht="15" customHeight="1" x14ac:dyDescent="0.25">
      <c r="B40" s="229" t="s">
        <v>1566</v>
      </c>
      <c r="C40" s="229" t="s">
        <v>1567</v>
      </c>
      <c r="D40" s="229"/>
    </row>
    <row r="41" spans="2:4" ht="15" customHeight="1" x14ac:dyDescent="0.25">
      <c r="B41" s="229" t="s">
        <v>1568</v>
      </c>
      <c r="C41" s="229" t="s">
        <v>1567</v>
      </c>
      <c r="D41" s="229" t="s">
        <v>1569</v>
      </c>
    </row>
    <row r="42" spans="2:4" ht="15" customHeight="1" x14ac:dyDescent="0.25">
      <c r="B42" s="229" t="s">
        <v>1570</v>
      </c>
      <c r="C42" s="229" t="s">
        <v>1565</v>
      </c>
      <c r="D42" s="229"/>
    </row>
    <row r="43" spans="2:4" ht="15" customHeight="1" x14ac:dyDescent="0.25">
      <c r="B43" s="229" t="s">
        <v>1571</v>
      </c>
      <c r="C43" s="229" t="s">
        <v>1565</v>
      </c>
      <c r="D43" s="229" t="s">
        <v>1572</v>
      </c>
    </row>
    <row r="44" spans="2:4" ht="15" customHeight="1" x14ac:dyDescent="0.25">
      <c r="B44" s="229" t="s">
        <v>1573</v>
      </c>
      <c r="C44" s="229" t="s">
        <v>1574</v>
      </c>
      <c r="D44" s="229"/>
    </row>
    <row r="45" spans="2:4" ht="15" customHeight="1" x14ac:dyDescent="0.25">
      <c r="B45" s="229" t="s">
        <v>1575</v>
      </c>
      <c r="C45" s="229" t="s">
        <v>1574</v>
      </c>
      <c r="D45" s="229" t="s">
        <v>1576</v>
      </c>
    </row>
    <row r="46" spans="2:4" ht="15" customHeight="1" x14ac:dyDescent="0.25">
      <c r="B46" s="229" t="s">
        <v>1577</v>
      </c>
      <c r="C46" s="229" t="s">
        <v>1578</v>
      </c>
      <c r="D46" s="229"/>
    </row>
    <row r="47" spans="2:4" ht="15" customHeight="1" x14ac:dyDescent="0.25">
      <c r="B47" s="229" t="s">
        <v>1579</v>
      </c>
      <c r="C47" s="229" t="s">
        <v>1578</v>
      </c>
      <c r="D47" s="229" t="s">
        <v>1580</v>
      </c>
    </row>
    <row r="48" spans="2:4" ht="15" customHeight="1" x14ac:dyDescent="0.25">
      <c r="B48" s="229" t="s">
        <v>1581</v>
      </c>
      <c r="C48" s="229" t="s">
        <v>1578</v>
      </c>
      <c r="D48" s="229" t="s">
        <v>1582</v>
      </c>
    </row>
    <row r="49" spans="2:4" ht="15" customHeight="1" x14ac:dyDescent="0.25">
      <c r="B49" s="229" t="s">
        <v>1583</v>
      </c>
      <c r="C49" s="229" t="s">
        <v>1584</v>
      </c>
      <c r="D49" s="229"/>
    </row>
    <row r="50" spans="2:4" ht="15" customHeight="1" x14ac:dyDescent="0.25">
      <c r="B50" s="229" t="s">
        <v>1585</v>
      </c>
      <c r="C50" s="229" t="s">
        <v>1584</v>
      </c>
      <c r="D50" s="229" t="s">
        <v>1586</v>
      </c>
    </row>
    <row r="51" spans="2:4" ht="15" customHeight="1" x14ac:dyDescent="0.25">
      <c r="B51" s="229" t="s">
        <v>1587</v>
      </c>
      <c r="C51" s="229" t="s">
        <v>1584</v>
      </c>
      <c r="D51" s="229" t="s">
        <v>1588</v>
      </c>
    </row>
    <row r="52" spans="2:4" ht="15" customHeight="1" x14ac:dyDescent="0.25">
      <c r="B52" s="229" t="s">
        <v>1589</v>
      </c>
      <c r="C52" s="229" t="s">
        <v>1590</v>
      </c>
      <c r="D52" s="229"/>
    </row>
    <row r="53" spans="2:4" ht="15" customHeight="1" x14ac:dyDescent="0.25">
      <c r="B53" s="229" t="s">
        <v>1591</v>
      </c>
      <c r="C53" s="229" t="s">
        <v>1590</v>
      </c>
      <c r="D53" s="229" t="s">
        <v>1592</v>
      </c>
    </row>
    <row r="54" spans="2:4" ht="15" customHeight="1" x14ac:dyDescent="0.25">
      <c r="B54" s="229" t="s">
        <v>1593</v>
      </c>
      <c r="C54" s="229" t="s">
        <v>1590</v>
      </c>
      <c r="D54" s="229" t="s">
        <v>1594</v>
      </c>
    </row>
    <row r="55" spans="2:4" ht="15" customHeight="1" x14ac:dyDescent="0.25">
      <c r="B55" s="229" t="s">
        <v>1595</v>
      </c>
      <c r="C55" s="229" t="s">
        <v>1590</v>
      </c>
      <c r="D55" s="229" t="s">
        <v>1596</v>
      </c>
    </row>
    <row r="56" spans="2:4" ht="15" customHeight="1" x14ac:dyDescent="0.25">
      <c r="B56" s="229" t="s">
        <v>1597</v>
      </c>
      <c r="C56" s="229" t="s">
        <v>1598</v>
      </c>
      <c r="D56" s="229"/>
    </row>
    <row r="57" spans="2:4" ht="15" customHeight="1" x14ac:dyDescent="0.25">
      <c r="B57" s="229" t="s">
        <v>1599</v>
      </c>
      <c r="C57" s="229" t="s">
        <v>1600</v>
      </c>
      <c r="D57" s="229"/>
    </row>
    <row r="58" spans="2:4" ht="15" customHeight="1" x14ac:dyDescent="0.25">
      <c r="B58" s="229" t="s">
        <v>1601</v>
      </c>
      <c r="C58" s="229" t="s">
        <v>1600</v>
      </c>
      <c r="D58" s="229" t="s">
        <v>1602</v>
      </c>
    </row>
    <row r="59" spans="2:4" ht="15" customHeight="1" x14ac:dyDescent="0.25">
      <c r="B59" s="229" t="s">
        <v>1603</v>
      </c>
      <c r="C59" s="229" t="s">
        <v>1600</v>
      </c>
      <c r="D59" s="229" t="s">
        <v>1604</v>
      </c>
    </row>
    <row r="60" spans="2:4" ht="15" customHeight="1" x14ac:dyDescent="0.25">
      <c r="B60" s="229" t="s">
        <v>1605</v>
      </c>
      <c r="C60" s="229" t="s">
        <v>1600</v>
      </c>
      <c r="D60" s="229" t="s">
        <v>1606</v>
      </c>
    </row>
    <row r="61" spans="2:4" ht="15" customHeight="1" x14ac:dyDescent="0.25">
      <c r="B61" s="229" t="s">
        <v>1607</v>
      </c>
      <c r="C61" s="229"/>
      <c r="D61" s="229" t="s">
        <v>1608</v>
      </c>
    </row>
    <row r="62" spans="2:4" ht="15" customHeight="1" x14ac:dyDescent="0.25">
      <c r="B62" s="229" t="s">
        <v>1609</v>
      </c>
      <c r="C62" s="229"/>
      <c r="D62" s="229" t="s">
        <v>1610</v>
      </c>
    </row>
    <row r="63" spans="2:4" ht="15" customHeight="1" x14ac:dyDescent="0.25">
      <c r="B63" s="229" t="s">
        <v>1611</v>
      </c>
      <c r="C63" s="229" t="s">
        <v>1612</v>
      </c>
      <c r="D63" s="229"/>
    </row>
    <row r="64" spans="2:4" ht="15" customHeight="1" x14ac:dyDescent="0.25">
      <c r="B64" s="229" t="s">
        <v>1613</v>
      </c>
      <c r="C64" s="229" t="s">
        <v>1614</v>
      </c>
      <c r="D64" s="229"/>
    </row>
    <row r="65" spans="2:4" ht="15" customHeight="1" x14ac:dyDescent="0.25">
      <c r="B65" s="229" t="s">
        <v>1615</v>
      </c>
      <c r="C65" s="229" t="s">
        <v>1616</v>
      </c>
      <c r="D65" s="229"/>
    </row>
    <row r="66" spans="2:4" ht="15" customHeight="1" x14ac:dyDescent="0.25">
      <c r="B66" s="229" t="s">
        <v>1617</v>
      </c>
      <c r="C66" s="229" t="s">
        <v>1618</v>
      </c>
      <c r="D66" s="229"/>
    </row>
  </sheetData>
  <sheetProtection algorithmName="SHA-512" hashValue="QLlYI+34MfsDAIp19V69r6tV6ODITH4sbe6C81SfbYMBGxhTnw5g4DDGAyTxRB1DVLJbyLq2/I0wxYP0Ph1/EA==" saltValue="2GkpGZ7RUHLe3j73mPXCew==" spinCount="100000" sheet="1" objects="1" scenarios="1"/>
  <mergeCells count="1">
    <mergeCell ref="B2:D2"/>
  </mergeCells>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5CA02-F566-4063-8DBB-7D6008E3483B}">
  <sheetPr codeName="Sheet16"/>
  <dimension ref="A1:H209"/>
  <sheetViews>
    <sheetView zoomScale="85" zoomScaleNormal="85" workbookViewId="0">
      <pane ySplit="1" topLeftCell="A2" activePane="bottomLeft" state="frozen"/>
      <selection pane="bottomLeft" activeCell="F14" sqref="F14"/>
    </sheetView>
  </sheetViews>
  <sheetFormatPr defaultColWidth="8.625" defaultRowHeight="15.75" x14ac:dyDescent="0.4"/>
  <cols>
    <col min="1" max="1" width="34" style="64" bestFit="1" customWidth="1"/>
    <col min="2" max="3" width="8.625" style="64"/>
    <col min="4" max="4" width="14.625" style="64" bestFit="1" customWidth="1"/>
    <col min="5" max="6" width="8.625" style="64"/>
    <col min="7" max="8" width="22.625" style="230" customWidth="1"/>
    <col min="9" max="16384" width="8.625" style="64"/>
  </cols>
  <sheetData>
    <row r="1" spans="1:8" x14ac:dyDescent="0.4">
      <c r="A1" s="64" t="s">
        <v>116</v>
      </c>
      <c r="B1" s="64" t="s">
        <v>1619</v>
      </c>
      <c r="C1" s="64" t="s">
        <v>1620</v>
      </c>
      <c r="D1" s="64" t="s">
        <v>1621</v>
      </c>
      <c r="E1" s="64" t="s">
        <v>1622</v>
      </c>
      <c r="F1" s="64" t="s">
        <v>1623</v>
      </c>
      <c r="G1" s="230" t="s">
        <v>1624</v>
      </c>
      <c r="H1" s="230" t="s">
        <v>1625</v>
      </c>
    </row>
    <row r="2" spans="1:8" x14ac:dyDescent="0.4">
      <c r="A2" s="64" t="str">
        <f t="shared" ref="A2:A65" si="0">B2&amp;C2&amp;D2&amp;F2</f>
        <v>窓リノベ23ガラスSS大（L）</v>
      </c>
      <c r="B2" s="64" t="s">
        <v>1626</v>
      </c>
      <c r="C2" s="64" t="s">
        <v>1627</v>
      </c>
      <c r="D2" s="64" t="s">
        <v>1628</v>
      </c>
      <c r="E2" s="64" t="s">
        <v>784</v>
      </c>
      <c r="F2" s="231" t="str">
        <f t="shared" ref="F2:F65" si="1">IF(E2="L","大（L）",IF(E2="M","中（M）",IF(E2="S","小（S）",IF(E2="X","極小（X）",""))))</f>
        <v>大（L）</v>
      </c>
      <c r="G2" s="230">
        <v>48000</v>
      </c>
      <c r="H2" s="230">
        <v>48000</v>
      </c>
    </row>
    <row r="3" spans="1:8" x14ac:dyDescent="0.4">
      <c r="A3" s="64" t="str">
        <f t="shared" si="0"/>
        <v>窓リノベ23ガラスSS中（M）</v>
      </c>
      <c r="B3" s="64" t="s">
        <v>1626</v>
      </c>
      <c r="C3" s="64" t="s">
        <v>1627</v>
      </c>
      <c r="D3" s="64" t="s">
        <v>1628</v>
      </c>
      <c r="E3" s="64" t="s">
        <v>781</v>
      </c>
      <c r="F3" s="231" t="str">
        <f t="shared" si="1"/>
        <v>中（M）</v>
      </c>
      <c r="G3" s="230">
        <v>30000</v>
      </c>
      <c r="H3" s="230">
        <v>30000</v>
      </c>
    </row>
    <row r="4" spans="1:8" x14ac:dyDescent="0.4">
      <c r="A4" s="64" t="str">
        <f t="shared" si="0"/>
        <v>窓リノベ23ガラスSS小（S）</v>
      </c>
      <c r="B4" s="64" t="s">
        <v>1626</v>
      </c>
      <c r="C4" s="64" t="s">
        <v>1627</v>
      </c>
      <c r="D4" s="64" t="s">
        <v>1628</v>
      </c>
      <c r="E4" s="64" t="s">
        <v>1023</v>
      </c>
      <c r="F4" s="231" t="str">
        <f t="shared" si="1"/>
        <v>小（S）</v>
      </c>
      <c r="G4" s="230">
        <v>8000</v>
      </c>
      <c r="H4" s="230">
        <v>8000</v>
      </c>
    </row>
    <row r="5" spans="1:8" x14ac:dyDescent="0.4">
      <c r="A5" s="64" t="str">
        <f t="shared" si="0"/>
        <v>窓リノベ23ガラスSS極小（X）</v>
      </c>
      <c r="B5" s="64" t="s">
        <v>1626</v>
      </c>
      <c r="C5" s="64" t="s">
        <v>1627</v>
      </c>
      <c r="D5" s="64" t="s">
        <v>1628</v>
      </c>
      <c r="E5" s="64" t="s">
        <v>931</v>
      </c>
      <c r="F5" s="231" t="str">
        <f t="shared" si="1"/>
        <v>極小（X）</v>
      </c>
      <c r="G5" s="230">
        <v>8000</v>
      </c>
      <c r="H5" s="230">
        <v>8000</v>
      </c>
    </row>
    <row r="6" spans="1:8" x14ac:dyDescent="0.4">
      <c r="A6" s="64" t="str">
        <f t="shared" si="0"/>
        <v>窓リノベ23ガラスS大（L）</v>
      </c>
      <c r="B6" s="64" t="s">
        <v>1626</v>
      </c>
      <c r="C6" s="64" t="s">
        <v>1627</v>
      </c>
      <c r="D6" s="64" t="s">
        <v>1023</v>
      </c>
      <c r="E6" s="64" t="s">
        <v>784</v>
      </c>
      <c r="F6" s="231" t="str">
        <f t="shared" si="1"/>
        <v>大（L）</v>
      </c>
      <c r="G6" s="230">
        <v>32000</v>
      </c>
      <c r="H6" s="230">
        <v>32000</v>
      </c>
    </row>
    <row r="7" spans="1:8" x14ac:dyDescent="0.4">
      <c r="A7" s="64" t="str">
        <f t="shared" si="0"/>
        <v>窓リノベ23ガラスS中（M）</v>
      </c>
      <c r="B7" s="64" t="s">
        <v>1626</v>
      </c>
      <c r="C7" s="64" t="s">
        <v>1627</v>
      </c>
      <c r="D7" s="64" t="s">
        <v>1023</v>
      </c>
      <c r="E7" s="64" t="s">
        <v>781</v>
      </c>
      <c r="F7" s="231" t="str">
        <f t="shared" si="1"/>
        <v>中（M）</v>
      </c>
      <c r="G7" s="230">
        <v>21000</v>
      </c>
      <c r="H7" s="230">
        <v>21000</v>
      </c>
    </row>
    <row r="8" spans="1:8" x14ac:dyDescent="0.4">
      <c r="A8" s="64" t="str">
        <f t="shared" si="0"/>
        <v>窓リノベ23ガラスS小（S）</v>
      </c>
      <c r="B8" s="64" t="s">
        <v>1626</v>
      </c>
      <c r="C8" s="64" t="s">
        <v>1627</v>
      </c>
      <c r="D8" s="64" t="s">
        <v>1023</v>
      </c>
      <c r="E8" s="64" t="s">
        <v>1023</v>
      </c>
      <c r="F8" s="231" t="str">
        <f t="shared" si="1"/>
        <v>小（S）</v>
      </c>
      <c r="G8" s="230">
        <v>5000</v>
      </c>
      <c r="H8" s="230">
        <v>5000</v>
      </c>
    </row>
    <row r="9" spans="1:8" x14ac:dyDescent="0.4">
      <c r="A9" s="64" t="str">
        <f t="shared" si="0"/>
        <v>窓リノベ23ガラスS極小（X）</v>
      </c>
      <c r="B9" s="64" t="s">
        <v>1626</v>
      </c>
      <c r="C9" s="64" t="s">
        <v>1627</v>
      </c>
      <c r="D9" s="64" t="s">
        <v>1023</v>
      </c>
      <c r="E9" s="64" t="s">
        <v>931</v>
      </c>
      <c r="F9" s="231" t="str">
        <f t="shared" si="1"/>
        <v>極小（X）</v>
      </c>
      <c r="G9" s="230">
        <v>5000</v>
      </c>
      <c r="H9" s="230">
        <v>5000</v>
      </c>
    </row>
    <row r="10" spans="1:8" x14ac:dyDescent="0.4">
      <c r="A10" s="64" t="str">
        <f t="shared" si="0"/>
        <v>窓リノベ23ガラスA大（L）</v>
      </c>
      <c r="B10" s="64" t="s">
        <v>1626</v>
      </c>
      <c r="C10" s="64" t="s">
        <v>1627</v>
      </c>
      <c r="D10" s="64" t="s">
        <v>1007</v>
      </c>
      <c r="E10" s="64" t="s">
        <v>784</v>
      </c>
      <c r="F10" s="231" t="str">
        <f t="shared" si="1"/>
        <v>大（L）</v>
      </c>
      <c r="G10" s="230">
        <v>26000</v>
      </c>
      <c r="H10" s="230">
        <v>26000</v>
      </c>
    </row>
    <row r="11" spans="1:8" x14ac:dyDescent="0.4">
      <c r="A11" s="64" t="str">
        <f t="shared" si="0"/>
        <v>窓リノベ23ガラスA中（M）</v>
      </c>
      <c r="B11" s="64" t="s">
        <v>1626</v>
      </c>
      <c r="C11" s="64" t="s">
        <v>1627</v>
      </c>
      <c r="D11" s="64" t="s">
        <v>1007</v>
      </c>
      <c r="E11" s="64" t="s">
        <v>781</v>
      </c>
      <c r="F11" s="231" t="str">
        <f t="shared" si="1"/>
        <v>中（M）</v>
      </c>
      <c r="G11" s="230">
        <v>17000</v>
      </c>
      <c r="H11" s="230">
        <v>17000</v>
      </c>
    </row>
    <row r="12" spans="1:8" x14ac:dyDescent="0.4">
      <c r="A12" s="64" t="str">
        <f t="shared" si="0"/>
        <v>窓リノベ23ガラスA小（S）</v>
      </c>
      <c r="B12" s="64" t="s">
        <v>1626</v>
      </c>
      <c r="C12" s="64" t="s">
        <v>1627</v>
      </c>
      <c r="D12" s="64" t="s">
        <v>1007</v>
      </c>
      <c r="E12" s="64" t="s">
        <v>1023</v>
      </c>
      <c r="F12" s="231" t="str">
        <f t="shared" si="1"/>
        <v>小（S）</v>
      </c>
      <c r="G12" s="230">
        <v>4000</v>
      </c>
      <c r="H12" s="230">
        <v>4000</v>
      </c>
    </row>
    <row r="13" spans="1:8" x14ac:dyDescent="0.4">
      <c r="A13" s="64" t="str">
        <f t="shared" si="0"/>
        <v>窓リノベ23ガラスA極小（X）</v>
      </c>
      <c r="B13" s="64" t="s">
        <v>1626</v>
      </c>
      <c r="C13" s="64" t="s">
        <v>1627</v>
      </c>
      <c r="D13" s="64" t="s">
        <v>1007</v>
      </c>
      <c r="E13" s="64" t="s">
        <v>931</v>
      </c>
      <c r="F13" s="231" t="str">
        <f t="shared" si="1"/>
        <v>極小（X）</v>
      </c>
      <c r="G13" s="230">
        <v>4000</v>
      </c>
      <c r="H13" s="230">
        <v>4000</v>
      </c>
    </row>
    <row r="14" spans="1:8" x14ac:dyDescent="0.4">
      <c r="A14" s="64" t="str">
        <f t="shared" si="0"/>
        <v>窓リノベ23内窓SS大（L）</v>
      </c>
      <c r="B14" s="64" t="s">
        <v>1626</v>
      </c>
      <c r="C14" s="64" t="s">
        <v>1629</v>
      </c>
      <c r="D14" s="64" t="s">
        <v>1628</v>
      </c>
      <c r="E14" s="64" t="s">
        <v>784</v>
      </c>
      <c r="F14" s="231" t="str">
        <f t="shared" si="1"/>
        <v>大（L）</v>
      </c>
      <c r="G14" s="230">
        <v>124000</v>
      </c>
      <c r="H14" s="230">
        <v>124000</v>
      </c>
    </row>
    <row r="15" spans="1:8" x14ac:dyDescent="0.4">
      <c r="A15" s="64" t="str">
        <f t="shared" si="0"/>
        <v>窓リノベ23内窓SS中（M）</v>
      </c>
      <c r="B15" s="64" t="s">
        <v>1626</v>
      </c>
      <c r="C15" s="64" t="s">
        <v>1629</v>
      </c>
      <c r="D15" s="64" t="s">
        <v>1628</v>
      </c>
      <c r="E15" s="64" t="s">
        <v>781</v>
      </c>
      <c r="F15" s="231" t="str">
        <f t="shared" si="1"/>
        <v>中（M）</v>
      </c>
      <c r="G15" s="230">
        <v>84000</v>
      </c>
      <c r="H15" s="230">
        <v>84000</v>
      </c>
    </row>
    <row r="16" spans="1:8" x14ac:dyDescent="0.4">
      <c r="A16" s="64" t="str">
        <f t="shared" si="0"/>
        <v>窓リノベ23内窓SS小（S）</v>
      </c>
      <c r="B16" s="64" t="s">
        <v>1626</v>
      </c>
      <c r="C16" s="64" t="s">
        <v>1629</v>
      </c>
      <c r="D16" s="64" t="s">
        <v>1628</v>
      </c>
      <c r="E16" s="64" t="s">
        <v>1023</v>
      </c>
      <c r="F16" s="231" t="str">
        <f t="shared" si="1"/>
        <v>小（S）</v>
      </c>
      <c r="G16" s="230">
        <v>53000</v>
      </c>
      <c r="H16" s="230">
        <v>53000</v>
      </c>
    </row>
    <row r="17" spans="1:8" x14ac:dyDescent="0.4">
      <c r="A17" s="64" t="str">
        <f t="shared" si="0"/>
        <v>窓リノベ23内窓SS極小（X）</v>
      </c>
      <c r="B17" s="64" t="s">
        <v>1626</v>
      </c>
      <c r="C17" s="64" t="s">
        <v>1629</v>
      </c>
      <c r="D17" s="64" t="s">
        <v>1628</v>
      </c>
      <c r="E17" s="64" t="s">
        <v>931</v>
      </c>
      <c r="F17" s="231" t="str">
        <f t="shared" si="1"/>
        <v>極小（X）</v>
      </c>
      <c r="G17" s="230">
        <v>53000</v>
      </c>
      <c r="H17" s="230">
        <v>53000</v>
      </c>
    </row>
    <row r="18" spans="1:8" x14ac:dyDescent="0.4">
      <c r="A18" s="64" t="str">
        <f t="shared" si="0"/>
        <v>窓リノベ23内窓S大（L）</v>
      </c>
      <c r="B18" s="64" t="s">
        <v>1626</v>
      </c>
      <c r="C18" s="64" t="s">
        <v>1629</v>
      </c>
      <c r="D18" s="64" t="s">
        <v>1023</v>
      </c>
      <c r="E18" s="64" t="s">
        <v>784</v>
      </c>
      <c r="F18" s="231" t="str">
        <f t="shared" si="1"/>
        <v>大（L）</v>
      </c>
      <c r="G18" s="230">
        <v>84000</v>
      </c>
      <c r="H18" s="230">
        <v>84000</v>
      </c>
    </row>
    <row r="19" spans="1:8" x14ac:dyDescent="0.4">
      <c r="A19" s="64" t="str">
        <f t="shared" si="0"/>
        <v>窓リノベ23内窓S中（M）</v>
      </c>
      <c r="B19" s="64" t="s">
        <v>1626</v>
      </c>
      <c r="C19" s="64" t="s">
        <v>1629</v>
      </c>
      <c r="D19" s="64" t="s">
        <v>1023</v>
      </c>
      <c r="E19" s="64" t="s">
        <v>781</v>
      </c>
      <c r="F19" s="231" t="str">
        <f t="shared" si="1"/>
        <v>中（M）</v>
      </c>
      <c r="G19" s="230">
        <v>57000</v>
      </c>
      <c r="H19" s="230">
        <v>57000</v>
      </c>
    </row>
    <row r="20" spans="1:8" x14ac:dyDescent="0.4">
      <c r="A20" s="64" t="str">
        <f t="shared" si="0"/>
        <v>窓リノベ23内窓S小（S）</v>
      </c>
      <c r="B20" s="64" t="s">
        <v>1626</v>
      </c>
      <c r="C20" s="64" t="s">
        <v>1629</v>
      </c>
      <c r="D20" s="64" t="s">
        <v>1023</v>
      </c>
      <c r="E20" s="64" t="s">
        <v>1023</v>
      </c>
      <c r="F20" s="231" t="str">
        <f t="shared" si="1"/>
        <v>小（S）</v>
      </c>
      <c r="G20" s="230">
        <v>36000</v>
      </c>
      <c r="H20" s="230">
        <v>36000</v>
      </c>
    </row>
    <row r="21" spans="1:8" x14ac:dyDescent="0.4">
      <c r="A21" s="64" t="str">
        <f t="shared" si="0"/>
        <v>窓リノベ23内窓S極小（X）</v>
      </c>
      <c r="B21" s="64" t="s">
        <v>1626</v>
      </c>
      <c r="C21" s="64" t="s">
        <v>1629</v>
      </c>
      <c r="D21" s="64" t="s">
        <v>1023</v>
      </c>
      <c r="E21" s="64" t="s">
        <v>931</v>
      </c>
      <c r="F21" s="231" t="str">
        <f t="shared" si="1"/>
        <v>極小（X）</v>
      </c>
      <c r="G21" s="230">
        <v>36000</v>
      </c>
      <c r="H21" s="230">
        <v>36000</v>
      </c>
    </row>
    <row r="22" spans="1:8" x14ac:dyDescent="0.4">
      <c r="A22" s="64" t="str">
        <f t="shared" si="0"/>
        <v>窓リノベ23内窓A大（L）</v>
      </c>
      <c r="B22" s="64" t="s">
        <v>1626</v>
      </c>
      <c r="C22" s="64" t="s">
        <v>1629</v>
      </c>
      <c r="D22" s="64" t="s">
        <v>1007</v>
      </c>
      <c r="E22" s="64" t="s">
        <v>784</v>
      </c>
      <c r="F22" s="231" t="str">
        <f t="shared" si="1"/>
        <v>大（L）</v>
      </c>
      <c r="G22" s="230">
        <v>69000</v>
      </c>
      <c r="H22" s="230">
        <v>69000</v>
      </c>
    </row>
    <row r="23" spans="1:8" x14ac:dyDescent="0.4">
      <c r="A23" s="64" t="str">
        <f t="shared" si="0"/>
        <v>窓リノベ23内窓A中（M）</v>
      </c>
      <c r="B23" s="64" t="s">
        <v>1626</v>
      </c>
      <c r="C23" s="64" t="s">
        <v>1629</v>
      </c>
      <c r="D23" s="64" t="s">
        <v>1007</v>
      </c>
      <c r="E23" s="64" t="s">
        <v>781</v>
      </c>
      <c r="F23" s="231" t="str">
        <f t="shared" si="1"/>
        <v>中（M）</v>
      </c>
      <c r="G23" s="230">
        <v>47000</v>
      </c>
      <c r="H23" s="230">
        <v>47000</v>
      </c>
    </row>
    <row r="24" spans="1:8" x14ac:dyDescent="0.4">
      <c r="A24" s="64" t="str">
        <f t="shared" si="0"/>
        <v>窓リノベ23内窓A小（S）</v>
      </c>
      <c r="B24" s="64" t="s">
        <v>1626</v>
      </c>
      <c r="C24" s="64" t="s">
        <v>1629</v>
      </c>
      <c r="D24" s="64" t="s">
        <v>1007</v>
      </c>
      <c r="E24" s="64" t="s">
        <v>1023</v>
      </c>
      <c r="F24" s="231" t="str">
        <f t="shared" si="1"/>
        <v>小（S）</v>
      </c>
      <c r="G24" s="230">
        <v>30000</v>
      </c>
      <c r="H24" s="230">
        <v>30000</v>
      </c>
    </row>
    <row r="25" spans="1:8" x14ac:dyDescent="0.4">
      <c r="A25" s="64" t="str">
        <f t="shared" si="0"/>
        <v>窓リノベ23内窓A極小（X）</v>
      </c>
      <c r="B25" s="64" t="s">
        <v>1626</v>
      </c>
      <c r="C25" s="64" t="s">
        <v>1629</v>
      </c>
      <c r="D25" s="64" t="s">
        <v>1007</v>
      </c>
      <c r="E25" s="64" t="s">
        <v>931</v>
      </c>
      <c r="F25" s="231" t="str">
        <f t="shared" si="1"/>
        <v>極小（X）</v>
      </c>
      <c r="G25" s="230">
        <v>30000</v>
      </c>
      <c r="H25" s="230">
        <v>30000</v>
      </c>
    </row>
    <row r="26" spans="1:8" x14ac:dyDescent="0.4">
      <c r="A26" s="64" t="str">
        <f t="shared" si="0"/>
        <v>窓リノベ23外窓SS大（L）</v>
      </c>
      <c r="B26" s="64" t="s">
        <v>1626</v>
      </c>
      <c r="C26" s="64" t="s">
        <v>1630</v>
      </c>
      <c r="D26" s="64" t="s">
        <v>1628</v>
      </c>
      <c r="E26" s="64" t="s">
        <v>784</v>
      </c>
      <c r="F26" s="231" t="str">
        <f t="shared" si="1"/>
        <v>大（L）</v>
      </c>
      <c r="G26" s="230">
        <v>183000</v>
      </c>
      <c r="H26" s="230">
        <v>221000</v>
      </c>
    </row>
    <row r="27" spans="1:8" x14ac:dyDescent="0.4">
      <c r="A27" s="64" t="str">
        <f t="shared" si="0"/>
        <v>窓リノベ23外窓SS中（M）</v>
      </c>
      <c r="B27" s="64" t="s">
        <v>1626</v>
      </c>
      <c r="C27" s="64" t="s">
        <v>1630</v>
      </c>
      <c r="D27" s="64" t="s">
        <v>1628</v>
      </c>
      <c r="E27" s="64" t="s">
        <v>781</v>
      </c>
      <c r="F27" s="231" t="str">
        <f t="shared" si="1"/>
        <v>中（M）</v>
      </c>
      <c r="G27" s="230">
        <v>136000</v>
      </c>
      <c r="H27" s="230">
        <v>151000</v>
      </c>
    </row>
    <row r="28" spans="1:8" x14ac:dyDescent="0.4">
      <c r="A28" s="64" t="str">
        <f t="shared" si="0"/>
        <v>窓リノベ23外窓SS小（S）</v>
      </c>
      <c r="B28" s="64" t="s">
        <v>1626</v>
      </c>
      <c r="C28" s="64" t="s">
        <v>1630</v>
      </c>
      <c r="D28" s="64" t="s">
        <v>1628</v>
      </c>
      <c r="E28" s="64" t="s">
        <v>1023</v>
      </c>
      <c r="F28" s="231" t="str">
        <f t="shared" si="1"/>
        <v>小（S）</v>
      </c>
      <c r="G28" s="230">
        <v>91000</v>
      </c>
      <c r="H28" s="230">
        <v>93000</v>
      </c>
    </row>
    <row r="29" spans="1:8" x14ac:dyDescent="0.4">
      <c r="A29" s="64" t="str">
        <f t="shared" si="0"/>
        <v>窓リノベ23外窓SS極小（X）</v>
      </c>
      <c r="B29" s="64" t="s">
        <v>1626</v>
      </c>
      <c r="C29" s="64" t="s">
        <v>1630</v>
      </c>
      <c r="D29" s="64" t="s">
        <v>1628</v>
      </c>
      <c r="E29" s="64" t="s">
        <v>931</v>
      </c>
      <c r="F29" s="231" t="str">
        <f t="shared" si="1"/>
        <v>極小（X）</v>
      </c>
      <c r="G29" s="230">
        <v>91000</v>
      </c>
      <c r="H29" s="230">
        <v>93000</v>
      </c>
    </row>
    <row r="30" spans="1:8" x14ac:dyDescent="0.4">
      <c r="A30" s="64" t="str">
        <f t="shared" si="0"/>
        <v>窓リノベ23外窓S大（L）</v>
      </c>
      <c r="B30" s="64" t="s">
        <v>1626</v>
      </c>
      <c r="C30" s="64" t="s">
        <v>1630</v>
      </c>
      <c r="D30" s="64" t="s">
        <v>1023</v>
      </c>
      <c r="E30" s="64" t="s">
        <v>784</v>
      </c>
      <c r="F30" s="231" t="str">
        <f t="shared" si="1"/>
        <v>大（L）</v>
      </c>
      <c r="G30" s="230">
        <v>124000</v>
      </c>
      <c r="H30" s="230">
        <v>150000</v>
      </c>
    </row>
    <row r="31" spans="1:8" x14ac:dyDescent="0.4">
      <c r="A31" s="64" t="str">
        <f t="shared" si="0"/>
        <v>窓リノベ23外窓S中（M）</v>
      </c>
      <c r="B31" s="64" t="s">
        <v>1626</v>
      </c>
      <c r="C31" s="64" t="s">
        <v>1630</v>
      </c>
      <c r="D31" s="64" t="s">
        <v>1023</v>
      </c>
      <c r="E31" s="64" t="s">
        <v>781</v>
      </c>
      <c r="F31" s="231" t="str">
        <f t="shared" si="1"/>
        <v>中（M）</v>
      </c>
      <c r="G31" s="230">
        <v>92000</v>
      </c>
      <c r="H31" s="230">
        <v>102000</v>
      </c>
    </row>
    <row r="32" spans="1:8" x14ac:dyDescent="0.4">
      <c r="A32" s="64" t="str">
        <f t="shared" si="0"/>
        <v>窓リノベ23外窓S小（S）</v>
      </c>
      <c r="B32" s="64" t="s">
        <v>1626</v>
      </c>
      <c r="C32" s="64" t="s">
        <v>1630</v>
      </c>
      <c r="D32" s="64" t="s">
        <v>1023</v>
      </c>
      <c r="E32" s="64" t="s">
        <v>1023</v>
      </c>
      <c r="F32" s="231" t="str">
        <f t="shared" si="1"/>
        <v>小（S）</v>
      </c>
      <c r="G32" s="230">
        <v>62000</v>
      </c>
      <c r="H32" s="230">
        <v>63000</v>
      </c>
    </row>
    <row r="33" spans="1:8" x14ac:dyDescent="0.4">
      <c r="A33" s="64" t="str">
        <f t="shared" si="0"/>
        <v>窓リノベ23外窓S極小（X）</v>
      </c>
      <c r="B33" s="64" t="s">
        <v>1626</v>
      </c>
      <c r="C33" s="64" t="s">
        <v>1630</v>
      </c>
      <c r="D33" s="64" t="s">
        <v>1023</v>
      </c>
      <c r="E33" s="64" t="s">
        <v>931</v>
      </c>
      <c r="F33" s="231" t="str">
        <f t="shared" si="1"/>
        <v>極小（X）</v>
      </c>
      <c r="G33" s="230">
        <v>62000</v>
      </c>
      <c r="H33" s="230">
        <v>63000</v>
      </c>
    </row>
    <row r="34" spans="1:8" x14ac:dyDescent="0.4">
      <c r="A34" s="64" t="str">
        <f t="shared" si="0"/>
        <v>窓リノベ23外窓A大（L）</v>
      </c>
      <c r="B34" s="64" t="s">
        <v>1626</v>
      </c>
      <c r="C34" s="64" t="s">
        <v>1630</v>
      </c>
      <c r="D34" s="64" t="s">
        <v>1007</v>
      </c>
      <c r="E34" s="64" t="s">
        <v>784</v>
      </c>
      <c r="F34" s="231" t="str">
        <f t="shared" si="1"/>
        <v>大（L）</v>
      </c>
      <c r="G34" s="230">
        <v>102000</v>
      </c>
      <c r="H34" s="230">
        <v>123000</v>
      </c>
    </row>
    <row r="35" spans="1:8" x14ac:dyDescent="0.4">
      <c r="A35" s="64" t="str">
        <f t="shared" si="0"/>
        <v>窓リノベ23外窓A中（M）</v>
      </c>
      <c r="B35" s="64" t="s">
        <v>1626</v>
      </c>
      <c r="C35" s="64" t="s">
        <v>1630</v>
      </c>
      <c r="D35" s="64" t="s">
        <v>1007</v>
      </c>
      <c r="E35" s="64" t="s">
        <v>781</v>
      </c>
      <c r="F35" s="231" t="str">
        <f t="shared" si="1"/>
        <v>中（M）</v>
      </c>
      <c r="G35" s="230">
        <v>76000</v>
      </c>
      <c r="H35" s="230">
        <v>84000</v>
      </c>
    </row>
    <row r="36" spans="1:8" x14ac:dyDescent="0.4">
      <c r="A36" s="64" t="str">
        <f t="shared" si="0"/>
        <v>窓リノベ23外窓A小（S）</v>
      </c>
      <c r="B36" s="64" t="s">
        <v>1626</v>
      </c>
      <c r="C36" s="64" t="s">
        <v>1630</v>
      </c>
      <c r="D36" s="64" t="s">
        <v>1007</v>
      </c>
      <c r="E36" s="64" t="s">
        <v>1023</v>
      </c>
      <c r="F36" s="231" t="str">
        <f t="shared" si="1"/>
        <v>小（S）</v>
      </c>
      <c r="G36" s="230">
        <v>51000</v>
      </c>
      <c r="H36" s="230">
        <v>52000</v>
      </c>
    </row>
    <row r="37" spans="1:8" x14ac:dyDescent="0.4">
      <c r="A37" s="64" t="str">
        <f t="shared" si="0"/>
        <v>窓リノベ23外窓A極小（X）</v>
      </c>
      <c r="B37" s="64" t="s">
        <v>1626</v>
      </c>
      <c r="C37" s="64" t="s">
        <v>1630</v>
      </c>
      <c r="D37" s="64" t="s">
        <v>1007</v>
      </c>
      <c r="E37" s="64" t="s">
        <v>931</v>
      </c>
      <c r="F37" s="231" t="str">
        <f t="shared" si="1"/>
        <v>極小（X）</v>
      </c>
      <c r="G37" s="230">
        <v>51000</v>
      </c>
      <c r="H37" s="230">
        <v>52000</v>
      </c>
    </row>
    <row r="38" spans="1:8" x14ac:dyDescent="0.4">
      <c r="A38" s="64" t="str">
        <f t="shared" si="0"/>
        <v>窓リノベ23外窓B大（L）</v>
      </c>
      <c r="B38" s="64" t="s">
        <v>1626</v>
      </c>
      <c r="C38" s="64" t="s">
        <v>1630</v>
      </c>
      <c r="D38" s="64" t="s">
        <v>1008</v>
      </c>
      <c r="E38" s="64" t="s">
        <v>784</v>
      </c>
      <c r="F38" s="231" t="str">
        <f t="shared" si="1"/>
        <v>大（L）</v>
      </c>
      <c r="H38" s="230">
        <v>89000</v>
      </c>
    </row>
    <row r="39" spans="1:8" x14ac:dyDescent="0.4">
      <c r="A39" s="64" t="str">
        <f t="shared" si="0"/>
        <v>窓リノベ23外窓B中（M）</v>
      </c>
      <c r="B39" s="64" t="s">
        <v>1626</v>
      </c>
      <c r="C39" s="64" t="s">
        <v>1630</v>
      </c>
      <c r="D39" s="64" t="s">
        <v>1008</v>
      </c>
      <c r="E39" s="64" t="s">
        <v>781</v>
      </c>
      <c r="F39" s="231" t="str">
        <f t="shared" si="1"/>
        <v>中（M）</v>
      </c>
      <c r="H39" s="230">
        <v>61000</v>
      </c>
    </row>
    <row r="40" spans="1:8" x14ac:dyDescent="0.4">
      <c r="A40" s="64" t="str">
        <f t="shared" si="0"/>
        <v>窓リノベ23外窓B小（S）</v>
      </c>
      <c r="B40" s="64" t="s">
        <v>1626</v>
      </c>
      <c r="C40" s="64" t="s">
        <v>1630</v>
      </c>
      <c r="D40" s="64" t="s">
        <v>1008</v>
      </c>
      <c r="E40" s="64" t="s">
        <v>1023</v>
      </c>
      <c r="F40" s="231" t="str">
        <f t="shared" si="1"/>
        <v>小（S）</v>
      </c>
      <c r="H40" s="230">
        <v>38000</v>
      </c>
    </row>
    <row r="41" spans="1:8" x14ac:dyDescent="0.4">
      <c r="A41" s="64" t="str">
        <f t="shared" si="0"/>
        <v>窓リノベ23外窓B極小（X）</v>
      </c>
      <c r="B41" s="64" t="s">
        <v>1626</v>
      </c>
      <c r="C41" s="64" t="s">
        <v>1630</v>
      </c>
      <c r="D41" s="64" t="s">
        <v>1008</v>
      </c>
      <c r="E41" s="64" t="s">
        <v>931</v>
      </c>
      <c r="F41" s="231" t="str">
        <f t="shared" si="1"/>
        <v>極小（X）</v>
      </c>
      <c r="H41" s="230">
        <v>38000</v>
      </c>
    </row>
    <row r="42" spans="1:8" x14ac:dyDescent="0.4">
      <c r="A42" s="64" t="str">
        <f t="shared" si="0"/>
        <v>こどもエコガラスZEHレベル大（L）</v>
      </c>
      <c r="B42" s="64" t="s">
        <v>1631</v>
      </c>
      <c r="C42" s="64" t="s">
        <v>1627</v>
      </c>
      <c r="D42" s="64" t="s">
        <v>1632</v>
      </c>
      <c r="E42" s="64" t="s">
        <v>784</v>
      </c>
      <c r="F42" s="231" t="str">
        <f t="shared" si="1"/>
        <v>大（L）</v>
      </c>
      <c r="G42" s="230">
        <v>12000</v>
      </c>
      <c r="H42" s="230">
        <v>12000</v>
      </c>
    </row>
    <row r="43" spans="1:8" x14ac:dyDescent="0.4">
      <c r="A43" s="64" t="str">
        <f t="shared" si="0"/>
        <v>こどもエコガラスZEHレベル中（M）</v>
      </c>
      <c r="B43" s="64" t="s">
        <v>1631</v>
      </c>
      <c r="C43" s="64" t="s">
        <v>1627</v>
      </c>
      <c r="D43" s="64" t="s">
        <v>1632</v>
      </c>
      <c r="E43" s="64" t="s">
        <v>781</v>
      </c>
      <c r="F43" s="231" t="str">
        <f t="shared" si="1"/>
        <v>中（M）</v>
      </c>
      <c r="G43" s="230">
        <v>9000</v>
      </c>
      <c r="H43" s="230">
        <v>9000</v>
      </c>
    </row>
    <row r="44" spans="1:8" x14ac:dyDescent="0.4">
      <c r="A44" s="64" t="str">
        <f t="shared" si="0"/>
        <v>こどもエコガラスZEHレベル小（S）</v>
      </c>
      <c r="B44" s="64" t="s">
        <v>1631</v>
      </c>
      <c r="C44" s="64" t="s">
        <v>1627</v>
      </c>
      <c r="D44" s="64" t="s">
        <v>1632</v>
      </c>
      <c r="E44" s="64" t="s">
        <v>1023</v>
      </c>
      <c r="F44" s="231" t="str">
        <f t="shared" si="1"/>
        <v>小（S）</v>
      </c>
      <c r="G44" s="230">
        <v>3000</v>
      </c>
      <c r="H44" s="230">
        <v>3000</v>
      </c>
    </row>
    <row r="45" spans="1:8" x14ac:dyDescent="0.4">
      <c r="A45" s="64" t="str">
        <f t="shared" si="0"/>
        <v>こどもエコガラス省エネ基準レベル大（L）</v>
      </c>
      <c r="B45" s="64" t="s">
        <v>1631</v>
      </c>
      <c r="C45" s="64" t="s">
        <v>1627</v>
      </c>
      <c r="D45" s="64" t="s">
        <v>1633</v>
      </c>
      <c r="E45" s="64" t="s">
        <v>784</v>
      </c>
      <c r="F45" s="231" t="str">
        <f t="shared" si="1"/>
        <v>大（L）</v>
      </c>
      <c r="G45" s="230">
        <v>9000</v>
      </c>
      <c r="H45" s="230">
        <v>9000</v>
      </c>
    </row>
    <row r="46" spans="1:8" x14ac:dyDescent="0.4">
      <c r="A46" s="64" t="str">
        <f t="shared" si="0"/>
        <v>こどもエコガラス省エネ基準レベル中（M）</v>
      </c>
      <c r="B46" s="64" t="s">
        <v>1631</v>
      </c>
      <c r="C46" s="64" t="s">
        <v>1627</v>
      </c>
      <c r="D46" s="64" t="s">
        <v>1633</v>
      </c>
      <c r="E46" s="64" t="s">
        <v>781</v>
      </c>
      <c r="F46" s="231" t="str">
        <f t="shared" si="1"/>
        <v>中（M）</v>
      </c>
      <c r="G46" s="230">
        <v>6000</v>
      </c>
      <c r="H46" s="230">
        <v>6000</v>
      </c>
    </row>
    <row r="47" spans="1:8" x14ac:dyDescent="0.4">
      <c r="A47" s="64" t="str">
        <f t="shared" si="0"/>
        <v>こどもエコガラス省エネ基準レベル小（S）</v>
      </c>
      <c r="B47" s="64" t="s">
        <v>1631</v>
      </c>
      <c r="C47" s="64" t="s">
        <v>1627</v>
      </c>
      <c r="D47" s="64" t="s">
        <v>1633</v>
      </c>
      <c r="E47" s="64" t="s">
        <v>1023</v>
      </c>
      <c r="F47" s="231" t="str">
        <f t="shared" si="1"/>
        <v>小（S）</v>
      </c>
      <c r="G47" s="230">
        <v>3000</v>
      </c>
      <c r="H47" s="230">
        <v>3000</v>
      </c>
    </row>
    <row r="48" spans="1:8" x14ac:dyDescent="0.4">
      <c r="A48" s="64" t="str">
        <f t="shared" si="0"/>
        <v>こどもエコ内窓ZEHレベル大（L）</v>
      </c>
      <c r="B48" s="64" t="s">
        <v>1631</v>
      </c>
      <c r="C48" s="64" t="s">
        <v>1629</v>
      </c>
      <c r="D48" s="64" t="s">
        <v>1632</v>
      </c>
      <c r="E48" s="64" t="s">
        <v>784</v>
      </c>
      <c r="F48" s="231" t="str">
        <f t="shared" si="1"/>
        <v>大（L）</v>
      </c>
      <c r="G48" s="230">
        <v>31000</v>
      </c>
      <c r="H48" s="230">
        <v>31000</v>
      </c>
    </row>
    <row r="49" spans="1:8" x14ac:dyDescent="0.4">
      <c r="A49" s="64" t="str">
        <f t="shared" si="0"/>
        <v>こどもエコ内窓ZEHレベル中（M）</v>
      </c>
      <c r="B49" s="64" t="s">
        <v>1631</v>
      </c>
      <c r="C49" s="64" t="s">
        <v>1629</v>
      </c>
      <c r="D49" s="64" t="s">
        <v>1632</v>
      </c>
      <c r="E49" s="64" t="s">
        <v>781</v>
      </c>
      <c r="F49" s="231" t="str">
        <f t="shared" si="1"/>
        <v>中（M）</v>
      </c>
      <c r="G49" s="230">
        <v>24000</v>
      </c>
      <c r="H49" s="230">
        <v>24000</v>
      </c>
    </row>
    <row r="50" spans="1:8" x14ac:dyDescent="0.4">
      <c r="A50" s="64" t="str">
        <f t="shared" si="0"/>
        <v>こどもエコ内窓ZEHレベル小（S）</v>
      </c>
      <c r="B50" s="64" t="s">
        <v>1631</v>
      </c>
      <c r="C50" s="64" t="s">
        <v>1629</v>
      </c>
      <c r="D50" s="64" t="s">
        <v>1632</v>
      </c>
      <c r="E50" s="64" t="s">
        <v>1023</v>
      </c>
      <c r="F50" s="231" t="str">
        <f t="shared" si="1"/>
        <v>小（S）</v>
      </c>
      <c r="G50" s="230">
        <v>20000</v>
      </c>
      <c r="H50" s="230">
        <v>20000</v>
      </c>
    </row>
    <row r="51" spans="1:8" x14ac:dyDescent="0.4">
      <c r="A51" s="64" t="str">
        <f t="shared" si="0"/>
        <v>こどもエコ内窓省エネ基準レベル大（L）</v>
      </c>
      <c r="B51" s="64" t="s">
        <v>1631</v>
      </c>
      <c r="C51" s="64" t="s">
        <v>1629</v>
      </c>
      <c r="D51" s="64" t="s">
        <v>1633</v>
      </c>
      <c r="E51" s="64" t="s">
        <v>784</v>
      </c>
      <c r="F51" s="231" t="str">
        <f t="shared" si="1"/>
        <v>大（L）</v>
      </c>
      <c r="G51" s="230">
        <v>23000</v>
      </c>
      <c r="H51" s="230">
        <v>23000</v>
      </c>
    </row>
    <row r="52" spans="1:8" x14ac:dyDescent="0.4">
      <c r="A52" s="64" t="str">
        <f t="shared" si="0"/>
        <v>こどもエコ内窓省エネ基準レベル中（M）</v>
      </c>
      <c r="B52" s="64" t="s">
        <v>1631</v>
      </c>
      <c r="C52" s="64" t="s">
        <v>1629</v>
      </c>
      <c r="D52" s="64" t="s">
        <v>1633</v>
      </c>
      <c r="E52" s="64" t="s">
        <v>781</v>
      </c>
      <c r="F52" s="231" t="str">
        <f t="shared" si="1"/>
        <v>中（M）</v>
      </c>
      <c r="G52" s="230">
        <v>18000</v>
      </c>
      <c r="H52" s="230">
        <v>18000</v>
      </c>
    </row>
    <row r="53" spans="1:8" x14ac:dyDescent="0.4">
      <c r="A53" s="64" t="str">
        <f t="shared" si="0"/>
        <v>こどもエコ内窓省エネ基準レベル小（S）</v>
      </c>
      <c r="B53" s="64" t="s">
        <v>1631</v>
      </c>
      <c r="C53" s="64" t="s">
        <v>1629</v>
      </c>
      <c r="D53" s="64" t="s">
        <v>1633</v>
      </c>
      <c r="E53" s="64" t="s">
        <v>1023</v>
      </c>
      <c r="F53" s="231" t="str">
        <f t="shared" si="1"/>
        <v>小（S）</v>
      </c>
      <c r="G53" s="230">
        <v>15000</v>
      </c>
      <c r="H53" s="230">
        <v>15000</v>
      </c>
    </row>
    <row r="54" spans="1:8" x14ac:dyDescent="0.4">
      <c r="A54" s="64" t="str">
        <f t="shared" si="0"/>
        <v>こどもエコ外窓ZEHレベル大（L）</v>
      </c>
      <c r="B54" s="64" t="s">
        <v>1631</v>
      </c>
      <c r="C54" s="64" t="s">
        <v>1630</v>
      </c>
      <c r="D54" s="64" t="s">
        <v>1632</v>
      </c>
      <c r="E54" s="64" t="s">
        <v>784</v>
      </c>
      <c r="F54" s="231" t="str">
        <f t="shared" si="1"/>
        <v>大（L）</v>
      </c>
      <c r="G54" s="230">
        <v>31000</v>
      </c>
      <c r="H54" s="230">
        <v>31000</v>
      </c>
    </row>
    <row r="55" spans="1:8" x14ac:dyDescent="0.4">
      <c r="A55" s="64" t="str">
        <f t="shared" si="0"/>
        <v>こどもエコ外窓ZEHレベル中（M）</v>
      </c>
      <c r="B55" s="64" t="s">
        <v>1631</v>
      </c>
      <c r="C55" s="64" t="s">
        <v>1630</v>
      </c>
      <c r="D55" s="64" t="s">
        <v>1632</v>
      </c>
      <c r="E55" s="64" t="s">
        <v>781</v>
      </c>
      <c r="F55" s="231" t="str">
        <f t="shared" si="1"/>
        <v>中（M）</v>
      </c>
      <c r="G55" s="230">
        <v>24000</v>
      </c>
      <c r="H55" s="230">
        <v>24000</v>
      </c>
    </row>
    <row r="56" spans="1:8" x14ac:dyDescent="0.4">
      <c r="A56" s="64" t="str">
        <f t="shared" si="0"/>
        <v>こどもエコ外窓ZEHレベル小（S）</v>
      </c>
      <c r="B56" s="64" t="s">
        <v>1631</v>
      </c>
      <c r="C56" s="64" t="s">
        <v>1630</v>
      </c>
      <c r="D56" s="64" t="s">
        <v>1632</v>
      </c>
      <c r="E56" s="64" t="s">
        <v>1023</v>
      </c>
      <c r="F56" s="231" t="str">
        <f t="shared" si="1"/>
        <v>小（S）</v>
      </c>
      <c r="G56" s="230">
        <v>20000</v>
      </c>
      <c r="H56" s="230">
        <v>20000</v>
      </c>
    </row>
    <row r="57" spans="1:8" x14ac:dyDescent="0.4">
      <c r="A57" s="64" t="str">
        <f t="shared" si="0"/>
        <v>こどもエコ外窓省エネ基準レベル大（L）</v>
      </c>
      <c r="B57" s="64" t="s">
        <v>1631</v>
      </c>
      <c r="C57" s="64" t="s">
        <v>1630</v>
      </c>
      <c r="D57" s="64" t="s">
        <v>1633</v>
      </c>
      <c r="E57" s="64" t="s">
        <v>784</v>
      </c>
      <c r="F57" s="231" t="str">
        <f t="shared" si="1"/>
        <v>大（L）</v>
      </c>
      <c r="G57" s="230">
        <v>23000</v>
      </c>
      <c r="H57" s="230">
        <v>23000</v>
      </c>
    </row>
    <row r="58" spans="1:8" x14ac:dyDescent="0.4">
      <c r="A58" s="64" t="str">
        <f t="shared" si="0"/>
        <v>こどもエコ外窓省エネ基準レベル中（M）</v>
      </c>
      <c r="B58" s="64" t="s">
        <v>1631</v>
      </c>
      <c r="C58" s="64" t="s">
        <v>1630</v>
      </c>
      <c r="D58" s="64" t="s">
        <v>1633</v>
      </c>
      <c r="E58" s="64" t="s">
        <v>781</v>
      </c>
      <c r="F58" s="231" t="str">
        <f t="shared" si="1"/>
        <v>中（M）</v>
      </c>
      <c r="G58" s="230">
        <v>18000</v>
      </c>
      <c r="H58" s="230">
        <v>18000</v>
      </c>
    </row>
    <row r="59" spans="1:8" x14ac:dyDescent="0.4">
      <c r="A59" s="64" t="str">
        <f t="shared" si="0"/>
        <v>こどもエコ外窓省エネ基準レベル小（S）</v>
      </c>
      <c r="B59" s="64" t="s">
        <v>1631</v>
      </c>
      <c r="C59" s="64" t="s">
        <v>1630</v>
      </c>
      <c r="D59" s="64" t="s">
        <v>1633</v>
      </c>
      <c r="E59" s="64" t="s">
        <v>1023</v>
      </c>
      <c r="F59" s="231" t="str">
        <f t="shared" si="1"/>
        <v>小（S）</v>
      </c>
      <c r="G59" s="230">
        <v>15000</v>
      </c>
      <c r="H59" s="230">
        <v>15000</v>
      </c>
    </row>
    <row r="60" spans="1:8" x14ac:dyDescent="0.4">
      <c r="A60" s="64" t="str">
        <f t="shared" si="0"/>
        <v>こどもエコドアZEHレベル大（L）</v>
      </c>
      <c r="B60" s="64" t="s">
        <v>1631</v>
      </c>
      <c r="C60" s="64" t="s">
        <v>1634</v>
      </c>
      <c r="D60" s="64" t="s">
        <v>1632</v>
      </c>
      <c r="E60" s="64" t="s">
        <v>784</v>
      </c>
      <c r="F60" s="231" t="str">
        <f t="shared" si="1"/>
        <v>大（L）</v>
      </c>
      <c r="G60" s="230">
        <v>45000</v>
      </c>
      <c r="H60" s="230">
        <v>45000</v>
      </c>
    </row>
    <row r="61" spans="1:8" x14ac:dyDescent="0.4">
      <c r="A61" s="64" t="str">
        <f t="shared" si="0"/>
        <v>こどもエコドアZEHレベル小（S）</v>
      </c>
      <c r="B61" s="64" t="s">
        <v>1631</v>
      </c>
      <c r="C61" s="64" t="s">
        <v>1634</v>
      </c>
      <c r="D61" s="64" t="s">
        <v>1632</v>
      </c>
      <c r="E61" s="64" t="s">
        <v>1023</v>
      </c>
      <c r="F61" s="231" t="str">
        <f t="shared" si="1"/>
        <v>小（S）</v>
      </c>
      <c r="G61" s="230">
        <v>40000</v>
      </c>
      <c r="H61" s="230">
        <v>40000</v>
      </c>
    </row>
    <row r="62" spans="1:8" x14ac:dyDescent="0.4">
      <c r="A62" s="64" t="str">
        <f t="shared" si="0"/>
        <v>こどもエコドア省エネ基準レベル大（L）</v>
      </c>
      <c r="B62" s="64" t="s">
        <v>1631</v>
      </c>
      <c r="C62" s="64" t="s">
        <v>1634</v>
      </c>
      <c r="D62" s="64" t="s">
        <v>1633</v>
      </c>
      <c r="E62" s="64" t="s">
        <v>784</v>
      </c>
      <c r="F62" s="231" t="str">
        <f t="shared" si="1"/>
        <v>大（L）</v>
      </c>
      <c r="G62" s="230">
        <v>34000</v>
      </c>
      <c r="H62" s="230">
        <v>34000</v>
      </c>
    </row>
    <row r="63" spans="1:8" x14ac:dyDescent="0.4">
      <c r="A63" s="64" t="str">
        <f t="shared" si="0"/>
        <v>こどもエコドア省エネ基準レベル小（S）</v>
      </c>
      <c r="B63" s="64" t="s">
        <v>1631</v>
      </c>
      <c r="C63" s="64" t="s">
        <v>1634</v>
      </c>
      <c r="D63" s="64" t="s">
        <v>1633</v>
      </c>
      <c r="E63" s="64" t="s">
        <v>1023</v>
      </c>
      <c r="F63" s="231" t="str">
        <f t="shared" si="1"/>
        <v>小（S）</v>
      </c>
      <c r="G63" s="230">
        <v>30000</v>
      </c>
      <c r="H63" s="230">
        <v>30000</v>
      </c>
    </row>
    <row r="64" spans="1:8" x14ac:dyDescent="0.4">
      <c r="A64" s="64" t="str">
        <f t="shared" si="0"/>
        <v>こどもエコ外窓防犯大（L）</v>
      </c>
      <c r="B64" s="64" t="s">
        <v>1631</v>
      </c>
      <c r="C64" s="64" t="s">
        <v>1630</v>
      </c>
      <c r="D64" s="64" t="s">
        <v>1635</v>
      </c>
      <c r="E64" s="64" t="s">
        <v>784</v>
      </c>
      <c r="F64" s="231" t="str">
        <f t="shared" si="1"/>
        <v>大（L）</v>
      </c>
      <c r="G64" s="230">
        <v>34000</v>
      </c>
      <c r="H64" s="230">
        <v>34000</v>
      </c>
    </row>
    <row r="65" spans="1:8" x14ac:dyDescent="0.4">
      <c r="A65" s="64" t="str">
        <f t="shared" si="0"/>
        <v>こどもエコ外窓防犯中（M）</v>
      </c>
      <c r="B65" s="64" t="s">
        <v>1631</v>
      </c>
      <c r="C65" s="64" t="s">
        <v>1630</v>
      </c>
      <c r="D65" s="64" t="s">
        <v>1635</v>
      </c>
      <c r="E65" s="64" t="s">
        <v>781</v>
      </c>
      <c r="F65" s="231" t="str">
        <f t="shared" si="1"/>
        <v>中（M）</v>
      </c>
      <c r="G65" s="230">
        <v>24000</v>
      </c>
      <c r="H65" s="230">
        <v>24000</v>
      </c>
    </row>
    <row r="66" spans="1:8" x14ac:dyDescent="0.4">
      <c r="A66" s="64" t="str">
        <f t="shared" ref="A66:A129" si="2">B66&amp;C66&amp;D66&amp;F66</f>
        <v>こどもエコ外窓防犯小（S）</v>
      </c>
      <c r="B66" s="64" t="s">
        <v>1631</v>
      </c>
      <c r="C66" s="64" t="s">
        <v>1630</v>
      </c>
      <c r="D66" s="64" t="s">
        <v>1635</v>
      </c>
      <c r="E66" s="64" t="s">
        <v>1023</v>
      </c>
      <c r="F66" s="231" t="str">
        <f t="shared" ref="F66:F129" si="3">IF(E66="L","大（L）",IF(E66="M","中（M）",IF(E66="S","小（S）",IF(E66="X","極小（X）",""))))</f>
        <v>小（S）</v>
      </c>
      <c r="G66" s="230">
        <v>20000</v>
      </c>
      <c r="H66" s="230">
        <v>20000</v>
      </c>
    </row>
    <row r="67" spans="1:8" x14ac:dyDescent="0.4">
      <c r="A67" s="64" t="str">
        <f t="shared" si="2"/>
        <v>こどもエコドア防犯大（L）</v>
      </c>
      <c r="B67" s="64" t="s">
        <v>1631</v>
      </c>
      <c r="C67" s="64" t="s">
        <v>1634</v>
      </c>
      <c r="D67" s="64" t="s">
        <v>1635</v>
      </c>
      <c r="E67" s="64" t="s">
        <v>784</v>
      </c>
      <c r="F67" s="231" t="str">
        <f t="shared" si="3"/>
        <v>大（L）</v>
      </c>
      <c r="G67" s="230">
        <v>49000</v>
      </c>
      <c r="H67" s="230">
        <v>49000</v>
      </c>
    </row>
    <row r="68" spans="1:8" x14ac:dyDescent="0.4">
      <c r="A68" s="64" t="str">
        <f t="shared" si="2"/>
        <v>こどもエコドア防犯小（S）</v>
      </c>
      <c r="B68" s="64" t="s">
        <v>1631</v>
      </c>
      <c r="C68" s="64" t="s">
        <v>1634</v>
      </c>
      <c r="D68" s="64" t="s">
        <v>1635</v>
      </c>
      <c r="E68" s="64" t="s">
        <v>1023</v>
      </c>
      <c r="F68" s="231" t="str">
        <f t="shared" si="3"/>
        <v>小（S）</v>
      </c>
      <c r="G68" s="230">
        <v>35000</v>
      </c>
      <c r="H68" s="230">
        <v>35000</v>
      </c>
    </row>
    <row r="69" spans="1:8" x14ac:dyDescent="0.4">
      <c r="A69" s="64" t="str">
        <f t="shared" si="2"/>
        <v>こどもエコガラス防音大（L）</v>
      </c>
      <c r="B69" s="64" t="s">
        <v>1631</v>
      </c>
      <c r="C69" s="64" t="s">
        <v>1627</v>
      </c>
      <c r="D69" s="64" t="s">
        <v>1636</v>
      </c>
      <c r="E69" s="64" t="s">
        <v>784</v>
      </c>
      <c r="F69" s="231" t="str">
        <f t="shared" si="3"/>
        <v>大（L）</v>
      </c>
      <c r="G69" s="230">
        <v>9000</v>
      </c>
      <c r="H69" s="230">
        <v>9000</v>
      </c>
    </row>
    <row r="70" spans="1:8" x14ac:dyDescent="0.4">
      <c r="A70" s="64" t="str">
        <f t="shared" si="2"/>
        <v>こどもエコガラス防音中（M）</v>
      </c>
      <c r="B70" s="64" t="s">
        <v>1631</v>
      </c>
      <c r="C70" s="64" t="s">
        <v>1627</v>
      </c>
      <c r="D70" s="64" t="s">
        <v>1636</v>
      </c>
      <c r="E70" s="64" t="s">
        <v>781</v>
      </c>
      <c r="F70" s="231" t="str">
        <f t="shared" si="3"/>
        <v>中（M）</v>
      </c>
      <c r="G70" s="230">
        <v>6000</v>
      </c>
      <c r="H70" s="230">
        <v>6000</v>
      </c>
    </row>
    <row r="71" spans="1:8" x14ac:dyDescent="0.4">
      <c r="A71" s="64" t="str">
        <f t="shared" si="2"/>
        <v>こどもエコガラス防音小（S）</v>
      </c>
      <c r="B71" s="64" t="s">
        <v>1631</v>
      </c>
      <c r="C71" s="64" t="s">
        <v>1627</v>
      </c>
      <c r="D71" s="64" t="s">
        <v>1636</v>
      </c>
      <c r="E71" s="64" t="s">
        <v>1023</v>
      </c>
      <c r="F71" s="231" t="str">
        <f t="shared" si="3"/>
        <v>小（S）</v>
      </c>
      <c r="G71" s="230">
        <v>3000</v>
      </c>
      <c r="H71" s="230">
        <v>3000</v>
      </c>
    </row>
    <row r="72" spans="1:8" x14ac:dyDescent="0.4">
      <c r="A72" s="64" t="str">
        <f t="shared" si="2"/>
        <v>こどもエコ内窓防音大（L）</v>
      </c>
      <c r="B72" s="64" t="s">
        <v>1631</v>
      </c>
      <c r="C72" s="64" t="s">
        <v>1629</v>
      </c>
      <c r="D72" s="64" t="s">
        <v>1636</v>
      </c>
      <c r="E72" s="64" t="s">
        <v>784</v>
      </c>
      <c r="F72" s="231" t="str">
        <f t="shared" si="3"/>
        <v>大（L）</v>
      </c>
      <c r="G72" s="230">
        <v>23000</v>
      </c>
      <c r="H72" s="230">
        <v>23000</v>
      </c>
    </row>
    <row r="73" spans="1:8" x14ac:dyDescent="0.4">
      <c r="A73" s="64" t="str">
        <f t="shared" si="2"/>
        <v>こどもエコ内窓防音中（M）</v>
      </c>
      <c r="B73" s="64" t="s">
        <v>1631</v>
      </c>
      <c r="C73" s="64" t="s">
        <v>1629</v>
      </c>
      <c r="D73" s="64" t="s">
        <v>1636</v>
      </c>
      <c r="E73" s="64" t="s">
        <v>781</v>
      </c>
      <c r="F73" s="231" t="str">
        <f t="shared" si="3"/>
        <v>中（M）</v>
      </c>
      <c r="G73" s="230">
        <v>18000</v>
      </c>
      <c r="H73" s="230">
        <v>18000</v>
      </c>
    </row>
    <row r="74" spans="1:8" x14ac:dyDescent="0.4">
      <c r="A74" s="64" t="str">
        <f t="shared" si="2"/>
        <v>こどもエコ内窓防音小（S）</v>
      </c>
      <c r="B74" s="64" t="s">
        <v>1631</v>
      </c>
      <c r="C74" s="64" t="s">
        <v>1629</v>
      </c>
      <c r="D74" s="64" t="s">
        <v>1636</v>
      </c>
      <c r="E74" s="64" t="s">
        <v>1023</v>
      </c>
      <c r="F74" s="231" t="str">
        <f t="shared" si="3"/>
        <v>小（S）</v>
      </c>
      <c r="G74" s="230">
        <v>15000</v>
      </c>
      <c r="H74" s="230">
        <v>15000</v>
      </c>
    </row>
    <row r="75" spans="1:8" x14ac:dyDescent="0.4">
      <c r="A75" s="64" t="str">
        <f t="shared" si="2"/>
        <v>こどもエコ外窓防音大（L）</v>
      </c>
      <c r="B75" s="64" t="s">
        <v>1631</v>
      </c>
      <c r="C75" s="64" t="s">
        <v>1630</v>
      </c>
      <c r="D75" s="64" t="s">
        <v>1636</v>
      </c>
      <c r="E75" s="64" t="s">
        <v>784</v>
      </c>
      <c r="F75" s="231" t="str">
        <f t="shared" si="3"/>
        <v>大（L）</v>
      </c>
      <c r="G75" s="230">
        <v>23000</v>
      </c>
      <c r="H75" s="230">
        <v>23000</v>
      </c>
    </row>
    <row r="76" spans="1:8" x14ac:dyDescent="0.4">
      <c r="A76" s="64" t="str">
        <f t="shared" si="2"/>
        <v>こどもエコ外窓防音中（M）</v>
      </c>
      <c r="B76" s="64" t="s">
        <v>1631</v>
      </c>
      <c r="C76" s="64" t="s">
        <v>1630</v>
      </c>
      <c r="D76" s="64" t="s">
        <v>1636</v>
      </c>
      <c r="E76" s="64" t="s">
        <v>781</v>
      </c>
      <c r="F76" s="231" t="str">
        <f t="shared" si="3"/>
        <v>中（M）</v>
      </c>
      <c r="G76" s="230">
        <v>18000</v>
      </c>
      <c r="H76" s="230">
        <v>18000</v>
      </c>
    </row>
    <row r="77" spans="1:8" x14ac:dyDescent="0.4">
      <c r="A77" s="64" t="str">
        <f t="shared" si="2"/>
        <v>こどもエコ外窓防音小（S）</v>
      </c>
      <c r="B77" s="64" t="s">
        <v>1631</v>
      </c>
      <c r="C77" s="64" t="s">
        <v>1630</v>
      </c>
      <c r="D77" s="64" t="s">
        <v>1636</v>
      </c>
      <c r="E77" s="64" t="s">
        <v>1023</v>
      </c>
      <c r="F77" s="231" t="str">
        <f t="shared" si="3"/>
        <v>小（S）</v>
      </c>
      <c r="G77" s="230">
        <v>15000</v>
      </c>
      <c r="H77" s="230">
        <v>15000</v>
      </c>
    </row>
    <row r="78" spans="1:8" x14ac:dyDescent="0.4">
      <c r="A78" s="64" t="str">
        <f t="shared" si="2"/>
        <v>こどもエコドア防音大（L）</v>
      </c>
      <c r="B78" s="64" t="s">
        <v>1631</v>
      </c>
      <c r="C78" s="64" t="s">
        <v>1634</v>
      </c>
      <c r="D78" s="64" t="s">
        <v>1636</v>
      </c>
      <c r="E78" s="64" t="s">
        <v>784</v>
      </c>
      <c r="F78" s="231" t="str">
        <f t="shared" si="3"/>
        <v>大（L）</v>
      </c>
      <c r="G78" s="230">
        <v>37000</v>
      </c>
      <c r="H78" s="230">
        <v>37000</v>
      </c>
    </row>
    <row r="79" spans="1:8" x14ac:dyDescent="0.4">
      <c r="A79" s="64" t="str">
        <f t="shared" si="2"/>
        <v>こどもエコドア防音小（S）</v>
      </c>
      <c r="B79" s="64" t="s">
        <v>1631</v>
      </c>
      <c r="C79" s="64" t="s">
        <v>1634</v>
      </c>
      <c r="D79" s="64" t="s">
        <v>1636</v>
      </c>
      <c r="E79" s="64" t="s">
        <v>1023</v>
      </c>
      <c r="F79" s="231" t="str">
        <f t="shared" si="3"/>
        <v>小（S）</v>
      </c>
      <c r="G79" s="230">
        <v>32000</v>
      </c>
      <c r="H79" s="230">
        <v>32000</v>
      </c>
    </row>
    <row r="80" spans="1:8" x14ac:dyDescent="0.4">
      <c r="A80" s="64" t="str">
        <f t="shared" si="2"/>
        <v>こどもエコガラス防災大（L）</v>
      </c>
      <c r="B80" s="64" t="s">
        <v>1631</v>
      </c>
      <c r="C80" s="64" t="s">
        <v>1627</v>
      </c>
      <c r="D80" s="64" t="s">
        <v>1637</v>
      </c>
      <c r="E80" s="64" t="s">
        <v>784</v>
      </c>
      <c r="F80" s="231" t="str">
        <f t="shared" si="3"/>
        <v>大（L）</v>
      </c>
      <c r="G80" s="230">
        <v>15000</v>
      </c>
      <c r="H80" s="230">
        <v>15000</v>
      </c>
    </row>
    <row r="81" spans="1:8" x14ac:dyDescent="0.4">
      <c r="A81" s="64" t="str">
        <f t="shared" si="2"/>
        <v>こどもエコガラス防災中（M）</v>
      </c>
      <c r="B81" s="64" t="s">
        <v>1631</v>
      </c>
      <c r="C81" s="64" t="s">
        <v>1627</v>
      </c>
      <c r="D81" s="64" t="s">
        <v>1637</v>
      </c>
      <c r="E81" s="64" t="s">
        <v>781</v>
      </c>
      <c r="F81" s="231" t="str">
        <f t="shared" si="3"/>
        <v>中（M）</v>
      </c>
      <c r="G81" s="230">
        <v>10000</v>
      </c>
      <c r="H81" s="230">
        <v>10000</v>
      </c>
    </row>
    <row r="82" spans="1:8" x14ac:dyDescent="0.4">
      <c r="A82" s="64" t="str">
        <f t="shared" si="2"/>
        <v>こどもエコガラス防災小（S）</v>
      </c>
      <c r="B82" s="64" t="s">
        <v>1631</v>
      </c>
      <c r="C82" s="64" t="s">
        <v>1627</v>
      </c>
      <c r="D82" s="64" t="s">
        <v>1637</v>
      </c>
      <c r="E82" s="64" t="s">
        <v>1023</v>
      </c>
      <c r="F82" s="231" t="str">
        <f t="shared" si="3"/>
        <v>小（S）</v>
      </c>
      <c r="G82" s="230">
        <v>6000</v>
      </c>
      <c r="H82" s="230">
        <v>6000</v>
      </c>
    </row>
    <row r="83" spans="1:8" x14ac:dyDescent="0.4">
      <c r="A83" s="64" t="str">
        <f t="shared" si="2"/>
        <v>こどもエコ外窓防災大（L）</v>
      </c>
      <c r="B83" s="64" t="s">
        <v>1631</v>
      </c>
      <c r="C83" s="64" t="s">
        <v>1630</v>
      </c>
      <c r="D83" s="64" t="s">
        <v>1637</v>
      </c>
      <c r="E83" s="64" t="s">
        <v>784</v>
      </c>
      <c r="F83" s="231" t="str">
        <f t="shared" si="3"/>
        <v>大（L）</v>
      </c>
      <c r="G83" s="230">
        <v>37000</v>
      </c>
      <c r="H83" s="230">
        <v>37000</v>
      </c>
    </row>
    <row r="84" spans="1:8" x14ac:dyDescent="0.4">
      <c r="A84" s="64" t="str">
        <f t="shared" si="2"/>
        <v>こどもエコ外窓防災中（M）</v>
      </c>
      <c r="B84" s="64" t="s">
        <v>1631</v>
      </c>
      <c r="C84" s="64" t="s">
        <v>1630</v>
      </c>
      <c r="D84" s="64" t="s">
        <v>1637</v>
      </c>
      <c r="E84" s="64" t="s">
        <v>781</v>
      </c>
      <c r="F84" s="231" t="str">
        <f t="shared" si="3"/>
        <v>中（M）</v>
      </c>
      <c r="G84" s="230">
        <v>25000</v>
      </c>
      <c r="H84" s="230">
        <v>25000</v>
      </c>
    </row>
    <row r="85" spans="1:8" x14ac:dyDescent="0.4">
      <c r="A85" s="64" t="str">
        <f t="shared" si="2"/>
        <v>こどもエコ外窓防災小（S）</v>
      </c>
      <c r="B85" s="64" t="s">
        <v>1631</v>
      </c>
      <c r="C85" s="64" t="s">
        <v>1630</v>
      </c>
      <c r="D85" s="64" t="s">
        <v>1637</v>
      </c>
      <c r="E85" s="64" t="s">
        <v>1023</v>
      </c>
      <c r="F85" s="231" t="str">
        <f t="shared" si="3"/>
        <v>小（S）</v>
      </c>
      <c r="G85" s="230">
        <v>15000</v>
      </c>
      <c r="H85" s="230">
        <v>15000</v>
      </c>
    </row>
    <row r="86" spans="1:8" x14ac:dyDescent="0.4">
      <c r="A86" s="64" t="str">
        <f t="shared" si="2"/>
        <v>子育てエコガラスZEHレベル大（L）</v>
      </c>
      <c r="B86" s="64" t="s">
        <v>1638</v>
      </c>
      <c r="C86" s="64" t="s">
        <v>1627</v>
      </c>
      <c r="D86" s="64" t="s">
        <v>1632</v>
      </c>
      <c r="E86" s="64" t="s">
        <v>784</v>
      </c>
      <c r="F86" s="231" t="str">
        <f t="shared" si="3"/>
        <v>大（L）</v>
      </c>
      <c r="G86" s="230">
        <v>14000</v>
      </c>
      <c r="H86" s="230">
        <v>14000</v>
      </c>
    </row>
    <row r="87" spans="1:8" x14ac:dyDescent="0.4">
      <c r="A87" s="64" t="str">
        <f t="shared" si="2"/>
        <v>子育てエコガラスZEHレベル中（M）</v>
      </c>
      <c r="B87" s="64" t="s">
        <v>1638</v>
      </c>
      <c r="C87" s="64" t="s">
        <v>1627</v>
      </c>
      <c r="D87" s="64" t="s">
        <v>1632</v>
      </c>
      <c r="E87" s="64" t="s">
        <v>781</v>
      </c>
      <c r="F87" s="231" t="str">
        <f t="shared" si="3"/>
        <v>中（M）</v>
      </c>
      <c r="G87" s="230">
        <v>10000</v>
      </c>
      <c r="H87" s="230">
        <v>10000</v>
      </c>
    </row>
    <row r="88" spans="1:8" x14ac:dyDescent="0.4">
      <c r="A88" s="64" t="str">
        <f t="shared" si="2"/>
        <v>子育てエコガラスZEHレベル小（S）</v>
      </c>
      <c r="B88" s="64" t="s">
        <v>1638</v>
      </c>
      <c r="C88" s="64" t="s">
        <v>1627</v>
      </c>
      <c r="D88" s="64" t="s">
        <v>1632</v>
      </c>
      <c r="E88" s="64" t="s">
        <v>1023</v>
      </c>
      <c r="F88" s="231" t="str">
        <f t="shared" si="3"/>
        <v>小（S）</v>
      </c>
      <c r="G88" s="230">
        <v>4000</v>
      </c>
      <c r="H88" s="230">
        <v>4000</v>
      </c>
    </row>
    <row r="89" spans="1:8" x14ac:dyDescent="0.4">
      <c r="A89" s="64" t="str">
        <f t="shared" si="2"/>
        <v>子育てエコガラス省エネ基準レベル大（L）</v>
      </c>
      <c r="B89" s="64" t="s">
        <v>1638</v>
      </c>
      <c r="C89" s="64" t="s">
        <v>1627</v>
      </c>
      <c r="D89" s="64" t="s">
        <v>1633</v>
      </c>
      <c r="E89" s="64" t="s">
        <v>784</v>
      </c>
      <c r="F89" s="231" t="str">
        <f t="shared" si="3"/>
        <v>大（L）</v>
      </c>
      <c r="G89" s="230">
        <v>11000</v>
      </c>
      <c r="H89" s="230">
        <v>11000</v>
      </c>
    </row>
    <row r="90" spans="1:8" x14ac:dyDescent="0.4">
      <c r="A90" s="64" t="str">
        <f t="shared" si="2"/>
        <v>子育てエコガラス省エネ基準レベル中（M）</v>
      </c>
      <c r="B90" s="64" t="s">
        <v>1638</v>
      </c>
      <c r="C90" s="64" t="s">
        <v>1627</v>
      </c>
      <c r="D90" s="64" t="s">
        <v>1633</v>
      </c>
      <c r="E90" s="64" t="s">
        <v>781</v>
      </c>
      <c r="F90" s="231" t="str">
        <f t="shared" si="3"/>
        <v>中（M）</v>
      </c>
      <c r="G90" s="230">
        <v>8000</v>
      </c>
      <c r="H90" s="230">
        <v>8000</v>
      </c>
    </row>
    <row r="91" spans="1:8" x14ac:dyDescent="0.4">
      <c r="A91" s="64" t="str">
        <f t="shared" si="2"/>
        <v>子育てエコガラス省エネ基準レベル小（S）</v>
      </c>
      <c r="B91" s="64" t="s">
        <v>1638</v>
      </c>
      <c r="C91" s="64" t="s">
        <v>1627</v>
      </c>
      <c r="D91" s="64" t="s">
        <v>1633</v>
      </c>
      <c r="E91" s="64" t="s">
        <v>1023</v>
      </c>
      <c r="F91" s="231" t="str">
        <f t="shared" si="3"/>
        <v>小（S）</v>
      </c>
      <c r="G91" s="230">
        <v>3000</v>
      </c>
      <c r="H91" s="230">
        <v>3000</v>
      </c>
    </row>
    <row r="92" spans="1:8" x14ac:dyDescent="0.4">
      <c r="A92" s="64" t="str">
        <f t="shared" si="2"/>
        <v>子育てエコ内窓ZEHレベル大（L）</v>
      </c>
      <c r="B92" s="64" t="s">
        <v>1638</v>
      </c>
      <c r="C92" s="64" t="s">
        <v>1629</v>
      </c>
      <c r="D92" s="64" t="s">
        <v>1632</v>
      </c>
      <c r="E92" s="64" t="s">
        <v>784</v>
      </c>
      <c r="F92" s="231" t="str">
        <f t="shared" si="3"/>
        <v>大（L）</v>
      </c>
      <c r="G92" s="230">
        <v>34000</v>
      </c>
      <c r="H92" s="230">
        <v>34000</v>
      </c>
    </row>
    <row r="93" spans="1:8" x14ac:dyDescent="0.4">
      <c r="A93" s="64" t="str">
        <f t="shared" si="2"/>
        <v>子育てエコ内窓ZEHレベル中（M）</v>
      </c>
      <c r="B93" s="64" t="s">
        <v>1638</v>
      </c>
      <c r="C93" s="64" t="s">
        <v>1629</v>
      </c>
      <c r="D93" s="64" t="s">
        <v>1632</v>
      </c>
      <c r="E93" s="64" t="s">
        <v>781</v>
      </c>
      <c r="F93" s="231" t="str">
        <f t="shared" si="3"/>
        <v>中（M）</v>
      </c>
      <c r="G93" s="230">
        <v>27000</v>
      </c>
      <c r="H93" s="230">
        <v>27000</v>
      </c>
    </row>
    <row r="94" spans="1:8" x14ac:dyDescent="0.4">
      <c r="A94" s="64" t="str">
        <f t="shared" si="2"/>
        <v>子育てエコ内窓ZEHレベル小（S）</v>
      </c>
      <c r="B94" s="64" t="s">
        <v>1638</v>
      </c>
      <c r="C94" s="64" t="s">
        <v>1629</v>
      </c>
      <c r="D94" s="64" t="s">
        <v>1632</v>
      </c>
      <c r="E94" s="64" t="s">
        <v>1023</v>
      </c>
      <c r="F94" s="231" t="str">
        <f t="shared" si="3"/>
        <v>小（S）</v>
      </c>
      <c r="G94" s="230">
        <v>22000</v>
      </c>
      <c r="H94" s="230">
        <v>22000</v>
      </c>
    </row>
    <row r="95" spans="1:8" x14ac:dyDescent="0.4">
      <c r="A95" s="64" t="str">
        <f t="shared" si="2"/>
        <v>子育てエコ内窓省エネ基準レベル大（L）</v>
      </c>
      <c r="B95" s="64" t="s">
        <v>1638</v>
      </c>
      <c r="C95" s="64" t="s">
        <v>1629</v>
      </c>
      <c r="D95" s="64" t="s">
        <v>1633</v>
      </c>
      <c r="E95" s="64" t="s">
        <v>784</v>
      </c>
      <c r="F95" s="231" t="str">
        <f t="shared" si="3"/>
        <v>大（L）</v>
      </c>
      <c r="G95" s="230">
        <v>25000</v>
      </c>
      <c r="H95" s="230">
        <v>25000</v>
      </c>
    </row>
    <row r="96" spans="1:8" x14ac:dyDescent="0.4">
      <c r="A96" s="64" t="str">
        <f t="shared" si="2"/>
        <v>子育てエコ内窓省エネ基準レベル中（M）</v>
      </c>
      <c r="B96" s="64" t="s">
        <v>1638</v>
      </c>
      <c r="C96" s="64" t="s">
        <v>1629</v>
      </c>
      <c r="D96" s="64" t="s">
        <v>1633</v>
      </c>
      <c r="E96" s="64" t="s">
        <v>781</v>
      </c>
      <c r="F96" s="231" t="str">
        <f t="shared" si="3"/>
        <v>中（M）</v>
      </c>
      <c r="G96" s="230">
        <v>20000</v>
      </c>
      <c r="H96" s="230">
        <v>20000</v>
      </c>
    </row>
    <row r="97" spans="1:8" x14ac:dyDescent="0.4">
      <c r="A97" s="64" t="str">
        <f t="shared" si="2"/>
        <v>子育てエコ内窓省エネ基準レベル小（S）</v>
      </c>
      <c r="B97" s="64" t="s">
        <v>1638</v>
      </c>
      <c r="C97" s="64" t="s">
        <v>1629</v>
      </c>
      <c r="D97" s="64" t="s">
        <v>1633</v>
      </c>
      <c r="E97" s="64" t="s">
        <v>1023</v>
      </c>
      <c r="F97" s="231" t="str">
        <f t="shared" si="3"/>
        <v>小（S）</v>
      </c>
      <c r="G97" s="230">
        <v>17000</v>
      </c>
      <c r="H97" s="230">
        <v>17000</v>
      </c>
    </row>
    <row r="98" spans="1:8" x14ac:dyDescent="0.4">
      <c r="A98" s="64" t="str">
        <f t="shared" si="2"/>
        <v>子育てエコ外窓ZEHレベル大（L）</v>
      </c>
      <c r="B98" s="64" t="s">
        <v>1638</v>
      </c>
      <c r="C98" s="64" t="s">
        <v>1630</v>
      </c>
      <c r="D98" s="64" t="s">
        <v>1632</v>
      </c>
      <c r="E98" s="64" t="s">
        <v>784</v>
      </c>
      <c r="F98" s="231" t="str">
        <f t="shared" si="3"/>
        <v>大（L）</v>
      </c>
      <c r="G98" s="230">
        <v>34000</v>
      </c>
      <c r="H98" s="230">
        <v>34000</v>
      </c>
    </row>
    <row r="99" spans="1:8" x14ac:dyDescent="0.4">
      <c r="A99" s="64" t="str">
        <f t="shared" si="2"/>
        <v>子育てエコ外窓ZEHレベル中（M）</v>
      </c>
      <c r="B99" s="64" t="s">
        <v>1638</v>
      </c>
      <c r="C99" s="64" t="s">
        <v>1630</v>
      </c>
      <c r="D99" s="64" t="s">
        <v>1632</v>
      </c>
      <c r="E99" s="64" t="s">
        <v>781</v>
      </c>
      <c r="F99" s="231" t="str">
        <f t="shared" si="3"/>
        <v>中（M）</v>
      </c>
      <c r="G99" s="230">
        <v>27000</v>
      </c>
      <c r="H99" s="230">
        <v>27000</v>
      </c>
    </row>
    <row r="100" spans="1:8" x14ac:dyDescent="0.4">
      <c r="A100" s="64" t="str">
        <f t="shared" si="2"/>
        <v>子育てエコ外窓ZEHレベル小（S）</v>
      </c>
      <c r="B100" s="64" t="s">
        <v>1638</v>
      </c>
      <c r="C100" s="64" t="s">
        <v>1630</v>
      </c>
      <c r="D100" s="64" t="s">
        <v>1632</v>
      </c>
      <c r="E100" s="64" t="s">
        <v>1023</v>
      </c>
      <c r="F100" s="231" t="str">
        <f t="shared" si="3"/>
        <v>小（S）</v>
      </c>
      <c r="G100" s="230">
        <v>22000</v>
      </c>
      <c r="H100" s="230">
        <v>22000</v>
      </c>
    </row>
    <row r="101" spans="1:8" x14ac:dyDescent="0.4">
      <c r="A101" s="64" t="str">
        <f t="shared" si="2"/>
        <v>子育てエコ外窓省エネ基準レベル大（L）</v>
      </c>
      <c r="B101" s="64" t="s">
        <v>1638</v>
      </c>
      <c r="C101" s="64" t="s">
        <v>1630</v>
      </c>
      <c r="D101" s="64" t="s">
        <v>1633</v>
      </c>
      <c r="E101" s="64" t="s">
        <v>784</v>
      </c>
      <c r="F101" s="231" t="str">
        <f t="shared" si="3"/>
        <v>大（L）</v>
      </c>
      <c r="G101" s="230">
        <v>25000</v>
      </c>
      <c r="H101" s="230">
        <v>25000</v>
      </c>
    </row>
    <row r="102" spans="1:8" x14ac:dyDescent="0.4">
      <c r="A102" s="64" t="str">
        <f t="shared" si="2"/>
        <v>子育てエコ外窓省エネ基準レベル中（M）</v>
      </c>
      <c r="B102" s="64" t="s">
        <v>1638</v>
      </c>
      <c r="C102" s="64" t="s">
        <v>1630</v>
      </c>
      <c r="D102" s="64" t="s">
        <v>1633</v>
      </c>
      <c r="E102" s="64" t="s">
        <v>781</v>
      </c>
      <c r="F102" s="231" t="str">
        <f t="shared" si="3"/>
        <v>中（M）</v>
      </c>
      <c r="G102" s="230">
        <v>20000</v>
      </c>
      <c r="H102" s="230">
        <v>20000</v>
      </c>
    </row>
    <row r="103" spans="1:8" x14ac:dyDescent="0.4">
      <c r="A103" s="64" t="str">
        <f t="shared" si="2"/>
        <v>子育てエコ外窓省エネ基準レベル小（S）</v>
      </c>
      <c r="B103" s="64" t="s">
        <v>1638</v>
      </c>
      <c r="C103" s="64" t="s">
        <v>1630</v>
      </c>
      <c r="D103" s="64" t="s">
        <v>1633</v>
      </c>
      <c r="E103" s="64" t="s">
        <v>1023</v>
      </c>
      <c r="F103" s="231" t="str">
        <f t="shared" si="3"/>
        <v>小（S）</v>
      </c>
      <c r="G103" s="230">
        <v>17000</v>
      </c>
      <c r="H103" s="230">
        <v>17000</v>
      </c>
    </row>
    <row r="104" spans="1:8" x14ac:dyDescent="0.4">
      <c r="A104" s="64" t="str">
        <f t="shared" si="2"/>
        <v>子育てエコドアZEHレベル大（L）</v>
      </c>
      <c r="B104" s="64" t="s">
        <v>1638</v>
      </c>
      <c r="C104" s="64" t="s">
        <v>1634</v>
      </c>
      <c r="D104" s="64" t="s">
        <v>1632</v>
      </c>
      <c r="E104" s="64" t="s">
        <v>784</v>
      </c>
      <c r="F104" s="231" t="str">
        <f t="shared" si="3"/>
        <v>大（L）</v>
      </c>
      <c r="G104" s="230">
        <v>49000</v>
      </c>
      <c r="H104" s="230">
        <v>49000</v>
      </c>
    </row>
    <row r="105" spans="1:8" x14ac:dyDescent="0.4">
      <c r="A105" s="64" t="str">
        <f t="shared" si="2"/>
        <v>子育てエコドアZEHレベル小（S）</v>
      </c>
      <c r="B105" s="64" t="s">
        <v>1638</v>
      </c>
      <c r="C105" s="64" t="s">
        <v>1634</v>
      </c>
      <c r="D105" s="64" t="s">
        <v>1632</v>
      </c>
      <c r="E105" s="64" t="s">
        <v>1023</v>
      </c>
      <c r="F105" s="231" t="str">
        <f t="shared" si="3"/>
        <v>小（S）</v>
      </c>
      <c r="G105" s="230">
        <v>43000</v>
      </c>
      <c r="H105" s="230">
        <v>43000</v>
      </c>
    </row>
    <row r="106" spans="1:8" x14ac:dyDescent="0.4">
      <c r="A106" s="64" t="str">
        <f t="shared" si="2"/>
        <v>子育てエコドア省エネ基準レベル大（L）</v>
      </c>
      <c r="B106" s="64" t="s">
        <v>1638</v>
      </c>
      <c r="C106" s="64" t="s">
        <v>1634</v>
      </c>
      <c r="D106" s="64" t="s">
        <v>1633</v>
      </c>
      <c r="E106" s="64" t="s">
        <v>784</v>
      </c>
      <c r="F106" s="231" t="str">
        <f t="shared" si="3"/>
        <v>大（L）</v>
      </c>
      <c r="G106" s="230">
        <v>37000</v>
      </c>
      <c r="H106" s="230">
        <v>37000</v>
      </c>
    </row>
    <row r="107" spans="1:8" x14ac:dyDescent="0.4">
      <c r="A107" s="64" t="str">
        <f t="shared" si="2"/>
        <v>子育てエコドア省エネ基準レベル小（S）</v>
      </c>
      <c r="B107" s="64" t="s">
        <v>1638</v>
      </c>
      <c r="C107" s="64" t="s">
        <v>1634</v>
      </c>
      <c r="D107" s="64" t="s">
        <v>1633</v>
      </c>
      <c r="E107" s="64" t="s">
        <v>1023</v>
      </c>
      <c r="F107" s="231" t="str">
        <f t="shared" si="3"/>
        <v>小（S）</v>
      </c>
      <c r="G107" s="230">
        <v>32000</v>
      </c>
      <c r="H107" s="230">
        <v>32000</v>
      </c>
    </row>
    <row r="108" spans="1:8" x14ac:dyDescent="0.4">
      <c r="A108" s="64" t="str">
        <f t="shared" si="2"/>
        <v>子育てエコ外窓防犯大（L）</v>
      </c>
      <c r="B108" s="64" t="s">
        <v>1638</v>
      </c>
      <c r="C108" s="64" t="s">
        <v>1630</v>
      </c>
      <c r="D108" s="64" t="s">
        <v>1635</v>
      </c>
      <c r="E108" s="64" t="s">
        <v>784</v>
      </c>
      <c r="F108" s="231" t="str">
        <f t="shared" si="3"/>
        <v>大（L）</v>
      </c>
      <c r="G108" s="230">
        <v>37000</v>
      </c>
      <c r="H108" s="230">
        <v>37000</v>
      </c>
    </row>
    <row r="109" spans="1:8" x14ac:dyDescent="0.4">
      <c r="A109" s="64" t="str">
        <f t="shared" si="2"/>
        <v>子育てエコ外窓防犯中（M）</v>
      </c>
      <c r="B109" s="64" t="s">
        <v>1638</v>
      </c>
      <c r="C109" s="64" t="s">
        <v>1630</v>
      </c>
      <c r="D109" s="64" t="s">
        <v>1635</v>
      </c>
      <c r="E109" s="64" t="s">
        <v>781</v>
      </c>
      <c r="F109" s="231" t="str">
        <f t="shared" si="3"/>
        <v>中（M）</v>
      </c>
      <c r="G109" s="230">
        <v>26000</v>
      </c>
      <c r="H109" s="230">
        <v>26000</v>
      </c>
    </row>
    <row r="110" spans="1:8" x14ac:dyDescent="0.4">
      <c r="A110" s="64" t="str">
        <f t="shared" si="2"/>
        <v>子育てエコ外窓防犯小（S）</v>
      </c>
      <c r="B110" s="64" t="s">
        <v>1638</v>
      </c>
      <c r="C110" s="64" t="s">
        <v>1630</v>
      </c>
      <c r="D110" s="64" t="s">
        <v>1635</v>
      </c>
      <c r="E110" s="64" t="s">
        <v>1023</v>
      </c>
      <c r="F110" s="231" t="str">
        <f t="shared" si="3"/>
        <v>小（S）</v>
      </c>
      <c r="G110" s="230">
        <v>22000</v>
      </c>
      <c r="H110" s="230">
        <v>22000</v>
      </c>
    </row>
    <row r="111" spans="1:8" x14ac:dyDescent="0.4">
      <c r="A111" s="64" t="str">
        <f t="shared" si="2"/>
        <v>子育てエコドア防犯大（L）</v>
      </c>
      <c r="B111" s="64" t="s">
        <v>1638</v>
      </c>
      <c r="C111" s="64" t="s">
        <v>1634</v>
      </c>
      <c r="D111" s="64" t="s">
        <v>1635</v>
      </c>
      <c r="E111" s="64" t="s">
        <v>784</v>
      </c>
      <c r="F111" s="231" t="str">
        <f t="shared" si="3"/>
        <v>大（L）</v>
      </c>
      <c r="G111" s="230">
        <v>54000</v>
      </c>
      <c r="H111" s="230">
        <v>54000</v>
      </c>
    </row>
    <row r="112" spans="1:8" x14ac:dyDescent="0.4">
      <c r="A112" s="64" t="str">
        <f t="shared" si="2"/>
        <v>子育てエコドア防犯小（S）</v>
      </c>
      <c r="B112" s="64" t="s">
        <v>1638</v>
      </c>
      <c r="C112" s="64" t="s">
        <v>1634</v>
      </c>
      <c r="D112" s="64" t="s">
        <v>1635</v>
      </c>
      <c r="E112" s="64" t="s">
        <v>1023</v>
      </c>
      <c r="F112" s="231" t="str">
        <f t="shared" si="3"/>
        <v>小（S）</v>
      </c>
      <c r="G112" s="230">
        <v>38000</v>
      </c>
      <c r="H112" s="230">
        <v>38000</v>
      </c>
    </row>
    <row r="113" spans="1:8" x14ac:dyDescent="0.4">
      <c r="A113" s="64" t="str">
        <f t="shared" si="2"/>
        <v>子育てエコガラス防音大（L）</v>
      </c>
      <c r="B113" s="64" t="s">
        <v>1638</v>
      </c>
      <c r="C113" s="64" t="s">
        <v>1627</v>
      </c>
      <c r="D113" s="64" t="s">
        <v>1636</v>
      </c>
      <c r="E113" s="64" t="s">
        <v>784</v>
      </c>
      <c r="F113" s="231" t="str">
        <f t="shared" si="3"/>
        <v>大（L）</v>
      </c>
      <c r="G113" s="230">
        <v>11000</v>
      </c>
      <c r="H113" s="230">
        <v>11000</v>
      </c>
    </row>
    <row r="114" spans="1:8" x14ac:dyDescent="0.4">
      <c r="A114" s="64" t="str">
        <f t="shared" si="2"/>
        <v>子育てエコガラス防音中（M）</v>
      </c>
      <c r="B114" s="64" t="s">
        <v>1638</v>
      </c>
      <c r="C114" s="64" t="s">
        <v>1627</v>
      </c>
      <c r="D114" s="64" t="s">
        <v>1636</v>
      </c>
      <c r="E114" s="64" t="s">
        <v>781</v>
      </c>
      <c r="F114" s="231" t="str">
        <f t="shared" si="3"/>
        <v>中（M）</v>
      </c>
      <c r="G114" s="230">
        <v>8000</v>
      </c>
      <c r="H114" s="230">
        <v>8000</v>
      </c>
    </row>
    <row r="115" spans="1:8" x14ac:dyDescent="0.4">
      <c r="A115" s="64" t="str">
        <f t="shared" si="2"/>
        <v>子育てエコガラス防音小（S）</v>
      </c>
      <c r="B115" s="64" t="s">
        <v>1638</v>
      </c>
      <c r="C115" s="64" t="s">
        <v>1627</v>
      </c>
      <c r="D115" s="64" t="s">
        <v>1636</v>
      </c>
      <c r="E115" s="64" t="s">
        <v>1023</v>
      </c>
      <c r="F115" s="231" t="str">
        <f t="shared" si="3"/>
        <v>小（S）</v>
      </c>
      <c r="G115" s="230">
        <v>3000</v>
      </c>
      <c r="H115" s="230">
        <v>3000</v>
      </c>
    </row>
    <row r="116" spans="1:8" x14ac:dyDescent="0.4">
      <c r="A116" s="64" t="str">
        <f t="shared" si="2"/>
        <v>子育てエコ内窓防音大（L）</v>
      </c>
      <c r="B116" s="64" t="s">
        <v>1638</v>
      </c>
      <c r="C116" s="64" t="s">
        <v>1629</v>
      </c>
      <c r="D116" s="64" t="s">
        <v>1636</v>
      </c>
      <c r="E116" s="64" t="s">
        <v>784</v>
      </c>
      <c r="F116" s="231" t="str">
        <f t="shared" si="3"/>
        <v>大（L）</v>
      </c>
      <c r="G116" s="230">
        <v>25000</v>
      </c>
      <c r="H116" s="230">
        <v>25000</v>
      </c>
    </row>
    <row r="117" spans="1:8" x14ac:dyDescent="0.4">
      <c r="A117" s="64" t="str">
        <f t="shared" si="2"/>
        <v>子育てエコ内窓防音中（M）</v>
      </c>
      <c r="B117" s="64" t="s">
        <v>1638</v>
      </c>
      <c r="C117" s="64" t="s">
        <v>1629</v>
      </c>
      <c r="D117" s="64" t="s">
        <v>1636</v>
      </c>
      <c r="E117" s="64" t="s">
        <v>781</v>
      </c>
      <c r="F117" s="231" t="str">
        <f t="shared" si="3"/>
        <v>中（M）</v>
      </c>
      <c r="G117" s="230">
        <v>20000</v>
      </c>
      <c r="H117" s="230">
        <v>20000</v>
      </c>
    </row>
    <row r="118" spans="1:8" x14ac:dyDescent="0.4">
      <c r="A118" s="64" t="str">
        <f t="shared" si="2"/>
        <v>子育てエコ内窓防音小（S）</v>
      </c>
      <c r="B118" s="64" t="s">
        <v>1638</v>
      </c>
      <c r="C118" s="64" t="s">
        <v>1629</v>
      </c>
      <c r="D118" s="64" t="s">
        <v>1636</v>
      </c>
      <c r="E118" s="64" t="s">
        <v>1023</v>
      </c>
      <c r="F118" s="231" t="str">
        <f t="shared" si="3"/>
        <v>小（S）</v>
      </c>
      <c r="G118" s="230">
        <v>17000</v>
      </c>
      <c r="H118" s="230">
        <v>17000</v>
      </c>
    </row>
    <row r="119" spans="1:8" x14ac:dyDescent="0.4">
      <c r="A119" s="64" t="str">
        <f t="shared" si="2"/>
        <v>子育てエコ外窓防音大（L）</v>
      </c>
      <c r="B119" s="64" t="s">
        <v>1638</v>
      </c>
      <c r="C119" s="64" t="s">
        <v>1630</v>
      </c>
      <c r="D119" s="64" t="s">
        <v>1636</v>
      </c>
      <c r="E119" s="64" t="s">
        <v>784</v>
      </c>
      <c r="F119" s="231" t="str">
        <f t="shared" si="3"/>
        <v>大（L）</v>
      </c>
      <c r="G119" s="230">
        <v>25000</v>
      </c>
      <c r="H119" s="230">
        <v>25000</v>
      </c>
    </row>
    <row r="120" spans="1:8" x14ac:dyDescent="0.4">
      <c r="A120" s="64" t="str">
        <f t="shared" si="2"/>
        <v>子育てエコ外窓防音中（M）</v>
      </c>
      <c r="B120" s="64" t="s">
        <v>1638</v>
      </c>
      <c r="C120" s="64" t="s">
        <v>1630</v>
      </c>
      <c r="D120" s="64" t="s">
        <v>1636</v>
      </c>
      <c r="E120" s="64" t="s">
        <v>781</v>
      </c>
      <c r="F120" s="231" t="str">
        <f t="shared" si="3"/>
        <v>中（M）</v>
      </c>
      <c r="G120" s="230">
        <v>20000</v>
      </c>
      <c r="H120" s="230">
        <v>20000</v>
      </c>
    </row>
    <row r="121" spans="1:8" x14ac:dyDescent="0.4">
      <c r="A121" s="64" t="str">
        <f t="shared" si="2"/>
        <v>子育てエコ外窓防音小（S）</v>
      </c>
      <c r="B121" s="64" t="s">
        <v>1638</v>
      </c>
      <c r="C121" s="64" t="s">
        <v>1630</v>
      </c>
      <c r="D121" s="64" t="s">
        <v>1636</v>
      </c>
      <c r="E121" s="64" t="s">
        <v>1023</v>
      </c>
      <c r="F121" s="231" t="str">
        <f t="shared" si="3"/>
        <v>小（S）</v>
      </c>
      <c r="G121" s="230">
        <v>17000</v>
      </c>
      <c r="H121" s="230">
        <v>17000</v>
      </c>
    </row>
    <row r="122" spans="1:8" x14ac:dyDescent="0.4">
      <c r="A122" s="64" t="str">
        <f t="shared" si="2"/>
        <v>子育てエコドア防音大（L）</v>
      </c>
      <c r="B122" s="64" t="s">
        <v>1638</v>
      </c>
      <c r="C122" s="64" t="s">
        <v>1634</v>
      </c>
      <c r="D122" s="64" t="s">
        <v>1636</v>
      </c>
      <c r="E122" s="64" t="s">
        <v>784</v>
      </c>
      <c r="F122" s="231" t="str">
        <f t="shared" si="3"/>
        <v>大（L）</v>
      </c>
      <c r="G122" s="230">
        <v>37000</v>
      </c>
      <c r="H122" s="230">
        <v>37000</v>
      </c>
    </row>
    <row r="123" spans="1:8" x14ac:dyDescent="0.4">
      <c r="A123" s="64" t="str">
        <f t="shared" si="2"/>
        <v>子育てエコドア防音小（S）</v>
      </c>
      <c r="B123" s="64" t="s">
        <v>1638</v>
      </c>
      <c r="C123" s="64" t="s">
        <v>1634</v>
      </c>
      <c r="D123" s="64" t="s">
        <v>1636</v>
      </c>
      <c r="E123" s="64" t="s">
        <v>1023</v>
      </c>
      <c r="F123" s="231" t="str">
        <f t="shared" si="3"/>
        <v>小（S）</v>
      </c>
      <c r="G123" s="230">
        <v>32000</v>
      </c>
      <c r="H123" s="230">
        <v>32000</v>
      </c>
    </row>
    <row r="124" spans="1:8" x14ac:dyDescent="0.4">
      <c r="A124" s="64" t="str">
        <f t="shared" si="2"/>
        <v>子育てエコガラス防災大（L）</v>
      </c>
      <c r="B124" s="64" t="s">
        <v>1638</v>
      </c>
      <c r="C124" s="64" t="s">
        <v>1627</v>
      </c>
      <c r="D124" s="64" t="s">
        <v>1637</v>
      </c>
      <c r="E124" s="64" t="s">
        <v>784</v>
      </c>
      <c r="F124" s="231" t="str">
        <f t="shared" si="3"/>
        <v>大（L）</v>
      </c>
      <c r="G124" s="230">
        <v>17000</v>
      </c>
      <c r="H124" s="230">
        <v>17000</v>
      </c>
    </row>
    <row r="125" spans="1:8" x14ac:dyDescent="0.4">
      <c r="A125" s="64" t="str">
        <f t="shared" si="2"/>
        <v>子育てエコガラス防災中（M）</v>
      </c>
      <c r="B125" s="64" t="s">
        <v>1638</v>
      </c>
      <c r="C125" s="64" t="s">
        <v>1627</v>
      </c>
      <c r="D125" s="64" t="s">
        <v>1637</v>
      </c>
      <c r="E125" s="64" t="s">
        <v>781</v>
      </c>
      <c r="F125" s="231" t="str">
        <f t="shared" si="3"/>
        <v>中（M）</v>
      </c>
      <c r="G125" s="230">
        <v>12000</v>
      </c>
      <c r="H125" s="230">
        <v>12000</v>
      </c>
    </row>
    <row r="126" spans="1:8" x14ac:dyDescent="0.4">
      <c r="A126" s="64" t="str">
        <f t="shared" si="2"/>
        <v>子育てエコガラス防災小（S）</v>
      </c>
      <c r="B126" s="64" t="s">
        <v>1638</v>
      </c>
      <c r="C126" s="64" t="s">
        <v>1627</v>
      </c>
      <c r="D126" s="64" t="s">
        <v>1637</v>
      </c>
      <c r="E126" s="64" t="s">
        <v>1023</v>
      </c>
      <c r="F126" s="231" t="str">
        <f t="shared" si="3"/>
        <v>小（S）</v>
      </c>
      <c r="G126" s="230">
        <v>7000</v>
      </c>
      <c r="H126" s="230">
        <v>7000</v>
      </c>
    </row>
    <row r="127" spans="1:8" x14ac:dyDescent="0.4">
      <c r="A127" s="64" t="str">
        <f t="shared" si="2"/>
        <v>子育てエコ外窓防災大（L）</v>
      </c>
      <c r="B127" s="64" t="s">
        <v>1638</v>
      </c>
      <c r="C127" s="64" t="s">
        <v>1630</v>
      </c>
      <c r="D127" s="64" t="s">
        <v>1637</v>
      </c>
      <c r="E127" s="64" t="s">
        <v>784</v>
      </c>
      <c r="F127" s="231" t="str">
        <f t="shared" si="3"/>
        <v>大（L）</v>
      </c>
      <c r="G127" s="230">
        <v>41000</v>
      </c>
      <c r="H127" s="230">
        <v>41000</v>
      </c>
    </row>
    <row r="128" spans="1:8" x14ac:dyDescent="0.4">
      <c r="A128" s="64" t="str">
        <f t="shared" si="2"/>
        <v>子育てエコ外窓防災中（M）</v>
      </c>
      <c r="B128" s="64" t="s">
        <v>1638</v>
      </c>
      <c r="C128" s="64" t="s">
        <v>1630</v>
      </c>
      <c r="D128" s="64" t="s">
        <v>1637</v>
      </c>
      <c r="E128" s="64" t="s">
        <v>781</v>
      </c>
      <c r="F128" s="231" t="str">
        <f t="shared" si="3"/>
        <v>中（M）</v>
      </c>
      <c r="G128" s="230">
        <v>27000</v>
      </c>
      <c r="H128" s="230">
        <v>27000</v>
      </c>
    </row>
    <row r="129" spans="1:8" x14ac:dyDescent="0.4">
      <c r="A129" s="64" t="str">
        <f t="shared" si="2"/>
        <v>子育てエコ外窓防災小（S）</v>
      </c>
      <c r="B129" s="64" t="s">
        <v>1638</v>
      </c>
      <c r="C129" s="64" t="s">
        <v>1630</v>
      </c>
      <c r="D129" s="64" t="s">
        <v>1637</v>
      </c>
      <c r="E129" s="64" t="s">
        <v>1023</v>
      </c>
      <c r="F129" s="231" t="str">
        <f t="shared" si="3"/>
        <v>小（S）</v>
      </c>
      <c r="G129" s="230">
        <v>16000</v>
      </c>
      <c r="H129" s="230">
        <v>16000</v>
      </c>
    </row>
    <row r="130" spans="1:8" x14ac:dyDescent="0.4">
      <c r="A130" s="64" t="str">
        <f t="shared" ref="A130:A193" si="4">B130&amp;C130&amp;D130&amp;F130</f>
        <v>窓リノベ24ガラスSS大（L）</v>
      </c>
      <c r="B130" s="64" t="s">
        <v>1639</v>
      </c>
      <c r="C130" s="64" t="s">
        <v>1627</v>
      </c>
      <c r="D130" s="64" t="s">
        <v>1628</v>
      </c>
      <c r="E130" s="64" t="s">
        <v>784</v>
      </c>
      <c r="F130" s="231" t="str">
        <f t="shared" ref="F130:F193" si="5">IF(E130="L","大（L）",IF(E130="M","中（M）",IF(E130="S","小（S）",IF(E130="X","極小（X）",""))))</f>
        <v>大（L）</v>
      </c>
      <c r="G130" s="230">
        <v>55000</v>
      </c>
      <c r="H130" s="230">
        <v>55000</v>
      </c>
    </row>
    <row r="131" spans="1:8" x14ac:dyDescent="0.4">
      <c r="A131" s="64" t="str">
        <f t="shared" si="4"/>
        <v>窓リノベ24ガラスSS中（M）</v>
      </c>
      <c r="B131" s="64" t="s">
        <v>1639</v>
      </c>
      <c r="C131" s="64" t="s">
        <v>1627</v>
      </c>
      <c r="D131" s="64" t="s">
        <v>1628</v>
      </c>
      <c r="E131" s="64" t="s">
        <v>781</v>
      </c>
      <c r="F131" s="231" t="str">
        <f t="shared" si="5"/>
        <v>中（M）</v>
      </c>
      <c r="G131" s="230">
        <v>34000</v>
      </c>
      <c r="H131" s="230">
        <v>34000</v>
      </c>
    </row>
    <row r="132" spans="1:8" x14ac:dyDescent="0.4">
      <c r="A132" s="64" t="str">
        <f t="shared" si="4"/>
        <v>窓リノベ24ガラスSS小（S）</v>
      </c>
      <c r="B132" s="64" t="s">
        <v>1639</v>
      </c>
      <c r="C132" s="64" t="s">
        <v>1627</v>
      </c>
      <c r="D132" s="64" t="s">
        <v>1628</v>
      </c>
      <c r="E132" s="64" t="s">
        <v>1023</v>
      </c>
      <c r="F132" s="231" t="str">
        <f t="shared" si="5"/>
        <v>小（S）</v>
      </c>
      <c r="G132" s="230">
        <v>11000</v>
      </c>
      <c r="H132" s="230">
        <v>11000</v>
      </c>
    </row>
    <row r="133" spans="1:8" x14ac:dyDescent="0.4">
      <c r="A133" s="64" t="str">
        <f t="shared" si="4"/>
        <v>窓リノベ24ガラスSS極小（X）</v>
      </c>
      <c r="B133" s="64" t="s">
        <v>1639</v>
      </c>
      <c r="C133" s="64" t="s">
        <v>1627</v>
      </c>
      <c r="D133" s="64" t="s">
        <v>1628</v>
      </c>
      <c r="E133" s="64" t="s">
        <v>931</v>
      </c>
      <c r="F133" s="231" t="str">
        <f t="shared" si="5"/>
        <v>極小（X）</v>
      </c>
      <c r="G133" s="230">
        <v>11000</v>
      </c>
      <c r="H133" s="230">
        <v>11000</v>
      </c>
    </row>
    <row r="134" spans="1:8" x14ac:dyDescent="0.4">
      <c r="A134" s="64" t="str">
        <f t="shared" si="4"/>
        <v>窓リノベ24ガラスS大（L）</v>
      </c>
      <c r="B134" s="64" t="s">
        <v>1639</v>
      </c>
      <c r="C134" s="64" t="s">
        <v>1627</v>
      </c>
      <c r="D134" s="64" t="s">
        <v>1023</v>
      </c>
      <c r="E134" s="64" t="s">
        <v>784</v>
      </c>
      <c r="F134" s="231" t="str">
        <f t="shared" si="5"/>
        <v>大（L）</v>
      </c>
      <c r="G134" s="230">
        <v>36000</v>
      </c>
      <c r="H134" s="230">
        <v>36000</v>
      </c>
    </row>
    <row r="135" spans="1:8" x14ac:dyDescent="0.4">
      <c r="A135" s="64" t="str">
        <f t="shared" si="4"/>
        <v>窓リノベ24ガラスS中（M）</v>
      </c>
      <c r="B135" s="64" t="s">
        <v>1639</v>
      </c>
      <c r="C135" s="64" t="s">
        <v>1627</v>
      </c>
      <c r="D135" s="64" t="s">
        <v>1023</v>
      </c>
      <c r="E135" s="64" t="s">
        <v>781</v>
      </c>
      <c r="F135" s="231" t="str">
        <f t="shared" si="5"/>
        <v>中（M）</v>
      </c>
      <c r="G135" s="230">
        <v>24000</v>
      </c>
      <c r="H135" s="230">
        <v>24000</v>
      </c>
    </row>
    <row r="136" spans="1:8" x14ac:dyDescent="0.4">
      <c r="A136" s="64" t="str">
        <f t="shared" si="4"/>
        <v>窓リノベ24ガラスS小（S）</v>
      </c>
      <c r="B136" s="64" t="s">
        <v>1639</v>
      </c>
      <c r="C136" s="64" t="s">
        <v>1627</v>
      </c>
      <c r="D136" s="64" t="s">
        <v>1023</v>
      </c>
      <c r="E136" s="64" t="s">
        <v>1023</v>
      </c>
      <c r="F136" s="231" t="str">
        <f t="shared" si="5"/>
        <v>小（S）</v>
      </c>
      <c r="G136" s="230">
        <v>7000</v>
      </c>
      <c r="H136" s="230">
        <v>7000</v>
      </c>
    </row>
    <row r="137" spans="1:8" x14ac:dyDescent="0.4">
      <c r="A137" s="64" t="str">
        <f t="shared" si="4"/>
        <v>窓リノベ24ガラスS極小（X）</v>
      </c>
      <c r="B137" s="64" t="s">
        <v>1639</v>
      </c>
      <c r="C137" s="64" t="s">
        <v>1627</v>
      </c>
      <c r="D137" s="64" t="s">
        <v>1023</v>
      </c>
      <c r="E137" s="64" t="s">
        <v>931</v>
      </c>
      <c r="F137" s="231" t="str">
        <f t="shared" si="5"/>
        <v>極小（X）</v>
      </c>
      <c r="G137" s="230">
        <v>7000</v>
      </c>
      <c r="H137" s="230">
        <v>7000</v>
      </c>
    </row>
    <row r="138" spans="1:8" x14ac:dyDescent="0.4">
      <c r="A138" s="64" t="str">
        <f t="shared" si="4"/>
        <v>窓リノベ24ガラスA大（L）</v>
      </c>
      <c r="B138" s="64" t="s">
        <v>1639</v>
      </c>
      <c r="C138" s="64" t="s">
        <v>1627</v>
      </c>
      <c r="D138" s="64" t="s">
        <v>1007</v>
      </c>
      <c r="E138" s="64" t="s">
        <v>784</v>
      </c>
      <c r="F138" s="231" t="str">
        <f t="shared" si="5"/>
        <v>大（L）</v>
      </c>
      <c r="G138" s="230">
        <v>30000</v>
      </c>
      <c r="H138" s="230">
        <v>30000</v>
      </c>
    </row>
    <row r="139" spans="1:8" x14ac:dyDescent="0.4">
      <c r="A139" s="64" t="str">
        <f t="shared" si="4"/>
        <v>窓リノベ24ガラスA中（M）</v>
      </c>
      <c r="B139" s="64" t="s">
        <v>1639</v>
      </c>
      <c r="C139" s="64" t="s">
        <v>1627</v>
      </c>
      <c r="D139" s="64" t="s">
        <v>1007</v>
      </c>
      <c r="E139" s="64" t="s">
        <v>781</v>
      </c>
      <c r="F139" s="231" t="str">
        <f t="shared" si="5"/>
        <v>中（M）</v>
      </c>
      <c r="G139" s="230">
        <v>19000</v>
      </c>
      <c r="H139" s="230">
        <v>19000</v>
      </c>
    </row>
    <row r="140" spans="1:8" x14ac:dyDescent="0.4">
      <c r="A140" s="64" t="str">
        <f t="shared" si="4"/>
        <v>窓リノベ24ガラスA小（S）</v>
      </c>
      <c r="B140" s="64" t="s">
        <v>1639</v>
      </c>
      <c r="C140" s="64" t="s">
        <v>1627</v>
      </c>
      <c r="D140" s="64" t="s">
        <v>1007</v>
      </c>
      <c r="E140" s="64" t="s">
        <v>1023</v>
      </c>
      <c r="F140" s="231" t="str">
        <f t="shared" si="5"/>
        <v>小（S）</v>
      </c>
      <c r="G140" s="230">
        <v>5000</v>
      </c>
      <c r="H140" s="230">
        <v>5000</v>
      </c>
    </row>
    <row r="141" spans="1:8" x14ac:dyDescent="0.4">
      <c r="A141" s="64" t="str">
        <f t="shared" si="4"/>
        <v>窓リノベ24ガラスA極小（X）</v>
      </c>
      <c r="B141" s="64" t="s">
        <v>1639</v>
      </c>
      <c r="C141" s="64" t="s">
        <v>1627</v>
      </c>
      <c r="D141" s="64" t="s">
        <v>1007</v>
      </c>
      <c r="E141" s="64" t="s">
        <v>931</v>
      </c>
      <c r="F141" s="231" t="str">
        <f t="shared" si="5"/>
        <v>極小（X）</v>
      </c>
      <c r="G141" s="230">
        <v>5000</v>
      </c>
      <c r="H141" s="230">
        <v>5000</v>
      </c>
    </row>
    <row r="142" spans="1:8" x14ac:dyDescent="0.4">
      <c r="A142" s="64" t="str">
        <f t="shared" si="4"/>
        <v>窓リノベ24内窓SS大（L）</v>
      </c>
      <c r="B142" s="64" t="s">
        <v>1639</v>
      </c>
      <c r="C142" s="64" t="s">
        <v>1629</v>
      </c>
      <c r="D142" s="64" t="s">
        <v>1628</v>
      </c>
      <c r="E142" s="64" t="s">
        <v>784</v>
      </c>
      <c r="F142" s="231" t="str">
        <f t="shared" si="5"/>
        <v>大（L）</v>
      </c>
      <c r="G142" s="230">
        <v>112000</v>
      </c>
      <c r="H142" s="230">
        <v>112000</v>
      </c>
    </row>
    <row r="143" spans="1:8" x14ac:dyDescent="0.4">
      <c r="A143" s="64" t="str">
        <f t="shared" si="4"/>
        <v>窓リノベ24内窓SS中（M）</v>
      </c>
      <c r="B143" s="64" t="s">
        <v>1639</v>
      </c>
      <c r="C143" s="64" t="s">
        <v>1629</v>
      </c>
      <c r="D143" s="64" t="s">
        <v>1628</v>
      </c>
      <c r="E143" s="64" t="s">
        <v>781</v>
      </c>
      <c r="F143" s="231" t="str">
        <f t="shared" si="5"/>
        <v>中（M）</v>
      </c>
      <c r="G143" s="230">
        <v>76000</v>
      </c>
      <c r="H143" s="230">
        <v>76000</v>
      </c>
    </row>
    <row r="144" spans="1:8" x14ac:dyDescent="0.4">
      <c r="A144" s="64" t="str">
        <f t="shared" si="4"/>
        <v>窓リノベ24内窓SS小（S）</v>
      </c>
      <c r="B144" s="64" t="s">
        <v>1639</v>
      </c>
      <c r="C144" s="64" t="s">
        <v>1629</v>
      </c>
      <c r="D144" s="64" t="s">
        <v>1628</v>
      </c>
      <c r="E144" s="64" t="s">
        <v>1023</v>
      </c>
      <c r="F144" s="231" t="str">
        <f t="shared" si="5"/>
        <v>小（S）</v>
      </c>
      <c r="G144" s="230">
        <v>48000</v>
      </c>
      <c r="H144" s="230">
        <v>48000</v>
      </c>
    </row>
    <row r="145" spans="1:8" x14ac:dyDescent="0.4">
      <c r="A145" s="64" t="str">
        <f t="shared" si="4"/>
        <v>窓リノベ24内窓SS極小（X）</v>
      </c>
      <c r="B145" s="64" t="s">
        <v>1639</v>
      </c>
      <c r="C145" s="64" t="s">
        <v>1629</v>
      </c>
      <c r="D145" s="64" t="s">
        <v>1628</v>
      </c>
      <c r="E145" s="64" t="s">
        <v>931</v>
      </c>
      <c r="F145" s="231" t="str">
        <f t="shared" si="5"/>
        <v>極小（X）</v>
      </c>
      <c r="G145" s="230">
        <v>48000</v>
      </c>
      <c r="H145" s="230">
        <v>48000</v>
      </c>
    </row>
    <row r="146" spans="1:8" x14ac:dyDescent="0.4">
      <c r="A146" s="64" t="str">
        <f t="shared" si="4"/>
        <v>窓リノベ24内窓S大（L）</v>
      </c>
      <c r="B146" s="64" t="s">
        <v>1639</v>
      </c>
      <c r="C146" s="64" t="s">
        <v>1629</v>
      </c>
      <c r="D146" s="64" t="s">
        <v>1023</v>
      </c>
      <c r="E146" s="64" t="s">
        <v>784</v>
      </c>
      <c r="F146" s="231" t="str">
        <f t="shared" si="5"/>
        <v>大（L）</v>
      </c>
      <c r="G146" s="230">
        <v>68000</v>
      </c>
      <c r="H146" s="230">
        <v>68000</v>
      </c>
    </row>
    <row r="147" spans="1:8" x14ac:dyDescent="0.4">
      <c r="A147" s="64" t="str">
        <f t="shared" si="4"/>
        <v>窓リノベ24内窓S中（M）</v>
      </c>
      <c r="B147" s="64" t="s">
        <v>1639</v>
      </c>
      <c r="C147" s="64" t="s">
        <v>1629</v>
      </c>
      <c r="D147" s="64" t="s">
        <v>1023</v>
      </c>
      <c r="E147" s="64" t="s">
        <v>781</v>
      </c>
      <c r="F147" s="231" t="str">
        <f t="shared" si="5"/>
        <v>中（M）</v>
      </c>
      <c r="G147" s="230">
        <v>46000</v>
      </c>
      <c r="H147" s="230">
        <v>46000</v>
      </c>
    </row>
    <row r="148" spans="1:8" x14ac:dyDescent="0.4">
      <c r="A148" s="64" t="str">
        <f t="shared" si="4"/>
        <v>窓リノベ24内窓S小（S）</v>
      </c>
      <c r="B148" s="64" t="s">
        <v>1639</v>
      </c>
      <c r="C148" s="64" t="s">
        <v>1629</v>
      </c>
      <c r="D148" s="64" t="s">
        <v>1023</v>
      </c>
      <c r="E148" s="64" t="s">
        <v>1023</v>
      </c>
      <c r="F148" s="231" t="str">
        <f t="shared" si="5"/>
        <v>小（S）</v>
      </c>
      <c r="G148" s="230">
        <v>29000</v>
      </c>
      <c r="H148" s="230">
        <v>29000</v>
      </c>
    </row>
    <row r="149" spans="1:8" x14ac:dyDescent="0.4">
      <c r="A149" s="64" t="str">
        <f t="shared" si="4"/>
        <v>窓リノベ24内窓S極小（X）</v>
      </c>
      <c r="B149" s="64" t="s">
        <v>1639</v>
      </c>
      <c r="C149" s="64" t="s">
        <v>1629</v>
      </c>
      <c r="D149" s="64" t="s">
        <v>1023</v>
      </c>
      <c r="E149" s="64" t="s">
        <v>931</v>
      </c>
      <c r="F149" s="231" t="str">
        <f t="shared" si="5"/>
        <v>極小（X）</v>
      </c>
      <c r="G149" s="230">
        <v>29000</v>
      </c>
      <c r="H149" s="230">
        <v>29000</v>
      </c>
    </row>
    <row r="150" spans="1:8" x14ac:dyDescent="0.4">
      <c r="A150" s="64" t="str">
        <f t="shared" si="4"/>
        <v>窓リノベ24内窓A大（L）</v>
      </c>
      <c r="B150" s="64" t="s">
        <v>1639</v>
      </c>
      <c r="C150" s="64" t="s">
        <v>1629</v>
      </c>
      <c r="D150" s="64" t="s">
        <v>1007</v>
      </c>
      <c r="E150" s="64" t="s">
        <v>784</v>
      </c>
      <c r="F150" s="231" t="str">
        <f t="shared" si="5"/>
        <v>大（L）</v>
      </c>
      <c r="G150" s="230">
        <v>52000</v>
      </c>
      <c r="H150" s="230">
        <v>52000</v>
      </c>
    </row>
    <row r="151" spans="1:8" x14ac:dyDescent="0.4">
      <c r="A151" s="64" t="str">
        <f t="shared" si="4"/>
        <v>窓リノベ24内窓A中（M）</v>
      </c>
      <c r="B151" s="64" t="s">
        <v>1639</v>
      </c>
      <c r="C151" s="64" t="s">
        <v>1629</v>
      </c>
      <c r="D151" s="64" t="s">
        <v>1007</v>
      </c>
      <c r="E151" s="64" t="s">
        <v>781</v>
      </c>
      <c r="F151" s="231" t="str">
        <f t="shared" si="5"/>
        <v>中（M）</v>
      </c>
      <c r="G151" s="230">
        <v>36000</v>
      </c>
      <c r="H151" s="230">
        <v>36000</v>
      </c>
    </row>
    <row r="152" spans="1:8" x14ac:dyDescent="0.4">
      <c r="A152" s="64" t="str">
        <f t="shared" si="4"/>
        <v>窓リノベ24内窓A小（S）</v>
      </c>
      <c r="B152" s="64" t="s">
        <v>1639</v>
      </c>
      <c r="C152" s="64" t="s">
        <v>1629</v>
      </c>
      <c r="D152" s="64" t="s">
        <v>1007</v>
      </c>
      <c r="E152" s="64" t="s">
        <v>1023</v>
      </c>
      <c r="F152" s="231" t="str">
        <f t="shared" si="5"/>
        <v>小（S）</v>
      </c>
      <c r="G152" s="230">
        <v>23000</v>
      </c>
      <c r="H152" s="230">
        <v>23000</v>
      </c>
    </row>
    <row r="153" spans="1:8" x14ac:dyDescent="0.4">
      <c r="A153" s="64" t="str">
        <f t="shared" si="4"/>
        <v>窓リノベ24内窓A極小（X）</v>
      </c>
      <c r="B153" s="64" t="s">
        <v>1639</v>
      </c>
      <c r="C153" s="64" t="s">
        <v>1629</v>
      </c>
      <c r="D153" s="64" t="s">
        <v>1007</v>
      </c>
      <c r="E153" s="64" t="s">
        <v>931</v>
      </c>
      <c r="F153" s="231" t="str">
        <f t="shared" si="5"/>
        <v>極小（X）</v>
      </c>
      <c r="G153" s="230">
        <v>23000</v>
      </c>
      <c r="H153" s="230">
        <v>23000</v>
      </c>
    </row>
    <row r="154" spans="1:8" x14ac:dyDescent="0.4">
      <c r="A154" s="64" t="str">
        <f t="shared" si="4"/>
        <v>窓リノベ24外窓カバーSS大（L）</v>
      </c>
      <c r="B154" s="64" t="s">
        <v>1639</v>
      </c>
      <c r="C154" s="64" t="s">
        <v>1640</v>
      </c>
      <c r="D154" s="64" t="s">
        <v>1628</v>
      </c>
      <c r="E154" s="64" t="s">
        <v>784</v>
      </c>
      <c r="F154" s="231" t="str">
        <f t="shared" si="5"/>
        <v>大（L）</v>
      </c>
      <c r="G154" s="230">
        <v>220000</v>
      </c>
      <c r="H154" s="230">
        <v>266000</v>
      </c>
    </row>
    <row r="155" spans="1:8" x14ac:dyDescent="0.4">
      <c r="A155" s="64" t="str">
        <f t="shared" si="4"/>
        <v>窓リノベ24外窓カバーSS中（M）</v>
      </c>
      <c r="B155" s="64" t="s">
        <v>1639</v>
      </c>
      <c r="C155" s="64" t="s">
        <v>1640</v>
      </c>
      <c r="D155" s="64" t="s">
        <v>1628</v>
      </c>
      <c r="E155" s="64" t="s">
        <v>781</v>
      </c>
      <c r="F155" s="231" t="str">
        <f t="shared" si="5"/>
        <v>中（M）</v>
      </c>
      <c r="G155" s="230">
        <v>163000</v>
      </c>
      <c r="H155" s="230">
        <v>181000</v>
      </c>
    </row>
    <row r="156" spans="1:8" x14ac:dyDescent="0.4">
      <c r="A156" s="64" t="str">
        <f t="shared" si="4"/>
        <v>窓リノベ24外窓カバーSS小（S）</v>
      </c>
      <c r="B156" s="64" t="s">
        <v>1639</v>
      </c>
      <c r="C156" s="64" t="s">
        <v>1640</v>
      </c>
      <c r="D156" s="64" t="s">
        <v>1628</v>
      </c>
      <c r="E156" s="64" t="s">
        <v>1023</v>
      </c>
      <c r="F156" s="231" t="str">
        <f t="shared" si="5"/>
        <v>小（S）</v>
      </c>
      <c r="G156" s="230">
        <v>109000</v>
      </c>
      <c r="H156" s="230">
        <v>112000</v>
      </c>
    </row>
    <row r="157" spans="1:8" x14ac:dyDescent="0.4">
      <c r="A157" s="64" t="str">
        <f t="shared" si="4"/>
        <v>窓リノベ24外窓カバーSS極小（X）</v>
      </c>
      <c r="B157" s="64" t="s">
        <v>1639</v>
      </c>
      <c r="C157" s="64" t="s">
        <v>1640</v>
      </c>
      <c r="D157" s="64" t="s">
        <v>1628</v>
      </c>
      <c r="E157" s="64" t="s">
        <v>931</v>
      </c>
      <c r="F157" s="231" t="str">
        <f t="shared" si="5"/>
        <v>極小（X）</v>
      </c>
      <c r="G157" s="230">
        <v>109000</v>
      </c>
      <c r="H157" s="230">
        <v>112000</v>
      </c>
    </row>
    <row r="158" spans="1:8" x14ac:dyDescent="0.4">
      <c r="A158" s="64" t="str">
        <f t="shared" si="4"/>
        <v>窓リノベ24外窓カバーS大（L）</v>
      </c>
      <c r="B158" s="64" t="s">
        <v>1639</v>
      </c>
      <c r="C158" s="64" t="s">
        <v>1640</v>
      </c>
      <c r="D158" s="64" t="s">
        <v>1023</v>
      </c>
      <c r="E158" s="64" t="s">
        <v>784</v>
      </c>
      <c r="F158" s="231" t="str">
        <f t="shared" si="5"/>
        <v>大（L）</v>
      </c>
      <c r="G158" s="230">
        <v>149000</v>
      </c>
      <c r="H158" s="230">
        <v>180000</v>
      </c>
    </row>
    <row r="159" spans="1:8" x14ac:dyDescent="0.4">
      <c r="A159" s="64" t="str">
        <f t="shared" si="4"/>
        <v>窓リノベ24外窓カバーS中（M）</v>
      </c>
      <c r="B159" s="64" t="s">
        <v>1639</v>
      </c>
      <c r="C159" s="64" t="s">
        <v>1640</v>
      </c>
      <c r="D159" s="64" t="s">
        <v>1023</v>
      </c>
      <c r="E159" s="64" t="s">
        <v>781</v>
      </c>
      <c r="F159" s="231" t="str">
        <f t="shared" si="5"/>
        <v>中（M）</v>
      </c>
      <c r="G159" s="230">
        <v>110000</v>
      </c>
      <c r="H159" s="230">
        <v>122000</v>
      </c>
    </row>
    <row r="160" spans="1:8" x14ac:dyDescent="0.4">
      <c r="A160" s="64" t="str">
        <f t="shared" si="4"/>
        <v>窓リノベ24外窓カバーS小（S）</v>
      </c>
      <c r="B160" s="64" t="s">
        <v>1639</v>
      </c>
      <c r="C160" s="64" t="s">
        <v>1640</v>
      </c>
      <c r="D160" s="64" t="s">
        <v>1023</v>
      </c>
      <c r="E160" s="64" t="s">
        <v>1023</v>
      </c>
      <c r="F160" s="231" t="str">
        <f t="shared" si="5"/>
        <v>小（S）</v>
      </c>
      <c r="G160" s="230">
        <v>74000</v>
      </c>
      <c r="H160" s="230">
        <v>75000</v>
      </c>
    </row>
    <row r="161" spans="1:8" x14ac:dyDescent="0.4">
      <c r="A161" s="64" t="str">
        <f t="shared" si="4"/>
        <v>窓リノベ24外窓カバーS極小（X）</v>
      </c>
      <c r="B161" s="64" t="s">
        <v>1639</v>
      </c>
      <c r="C161" s="64" t="s">
        <v>1640</v>
      </c>
      <c r="D161" s="64" t="s">
        <v>1023</v>
      </c>
      <c r="E161" s="64" t="s">
        <v>931</v>
      </c>
      <c r="F161" s="231" t="str">
        <f t="shared" si="5"/>
        <v>極小（X）</v>
      </c>
      <c r="G161" s="230">
        <v>74000</v>
      </c>
      <c r="H161" s="230">
        <v>75000</v>
      </c>
    </row>
    <row r="162" spans="1:8" x14ac:dyDescent="0.4">
      <c r="A162" s="64" t="str">
        <f t="shared" si="4"/>
        <v>窓リノベ24外窓カバーA大（L）</v>
      </c>
      <c r="B162" s="64" t="s">
        <v>1639</v>
      </c>
      <c r="C162" s="64" t="s">
        <v>1640</v>
      </c>
      <c r="D162" s="64" t="s">
        <v>1007</v>
      </c>
      <c r="E162" s="64" t="s">
        <v>784</v>
      </c>
      <c r="F162" s="231" t="str">
        <f t="shared" si="5"/>
        <v>大（L）</v>
      </c>
      <c r="G162" s="230">
        <v>117000</v>
      </c>
      <c r="H162" s="230">
        <v>148000</v>
      </c>
    </row>
    <row r="163" spans="1:8" x14ac:dyDescent="0.4">
      <c r="A163" s="64" t="str">
        <f t="shared" si="4"/>
        <v>窓リノベ24外窓カバーA中（M）</v>
      </c>
      <c r="B163" s="64" t="s">
        <v>1639</v>
      </c>
      <c r="C163" s="64" t="s">
        <v>1640</v>
      </c>
      <c r="D163" s="64" t="s">
        <v>1007</v>
      </c>
      <c r="E163" s="64" t="s">
        <v>781</v>
      </c>
      <c r="F163" s="231" t="str">
        <f t="shared" si="5"/>
        <v>中（M）</v>
      </c>
      <c r="G163" s="230">
        <v>87000</v>
      </c>
      <c r="H163" s="230">
        <v>101000</v>
      </c>
    </row>
    <row r="164" spans="1:8" x14ac:dyDescent="0.4">
      <c r="A164" s="64" t="str">
        <f t="shared" si="4"/>
        <v>窓リノベ24外窓カバーA小（S）</v>
      </c>
      <c r="B164" s="64" t="s">
        <v>1639</v>
      </c>
      <c r="C164" s="64" t="s">
        <v>1640</v>
      </c>
      <c r="D164" s="64" t="s">
        <v>1007</v>
      </c>
      <c r="E164" s="64" t="s">
        <v>1023</v>
      </c>
      <c r="F164" s="231" t="str">
        <f t="shared" si="5"/>
        <v>小（S）</v>
      </c>
      <c r="G164" s="230">
        <v>58000</v>
      </c>
      <c r="H164" s="230">
        <v>62000</v>
      </c>
    </row>
    <row r="165" spans="1:8" x14ac:dyDescent="0.4">
      <c r="A165" s="64" t="str">
        <f t="shared" si="4"/>
        <v>窓リノベ24外窓カバーA極小（X）</v>
      </c>
      <c r="B165" s="64" t="s">
        <v>1639</v>
      </c>
      <c r="C165" s="64" t="s">
        <v>1640</v>
      </c>
      <c r="D165" s="64" t="s">
        <v>1007</v>
      </c>
      <c r="E165" s="64" t="s">
        <v>931</v>
      </c>
      <c r="F165" s="231" t="str">
        <f t="shared" si="5"/>
        <v>極小（X）</v>
      </c>
      <c r="G165" s="230">
        <v>58000</v>
      </c>
      <c r="H165" s="230">
        <v>62000</v>
      </c>
    </row>
    <row r="166" spans="1:8" x14ac:dyDescent="0.4">
      <c r="A166" s="64" t="str">
        <f t="shared" si="4"/>
        <v>窓リノベ24外窓カバーB大（L）</v>
      </c>
      <c r="B166" s="64" t="s">
        <v>1639</v>
      </c>
      <c r="C166" s="64" t="s">
        <v>1640</v>
      </c>
      <c r="D166" s="64" t="s">
        <v>1008</v>
      </c>
      <c r="E166" s="64" t="s">
        <v>784</v>
      </c>
      <c r="F166" s="231" t="str">
        <f t="shared" si="5"/>
        <v>大（L）</v>
      </c>
      <c r="H166" s="230">
        <v>102000</v>
      </c>
    </row>
    <row r="167" spans="1:8" x14ac:dyDescent="0.4">
      <c r="A167" s="64" t="str">
        <f t="shared" si="4"/>
        <v>窓リノベ24外窓カバーB中（M）</v>
      </c>
      <c r="B167" s="64" t="s">
        <v>1639</v>
      </c>
      <c r="C167" s="64" t="s">
        <v>1640</v>
      </c>
      <c r="D167" s="64" t="s">
        <v>1008</v>
      </c>
      <c r="E167" s="64" t="s">
        <v>781</v>
      </c>
      <c r="F167" s="231" t="str">
        <f t="shared" si="5"/>
        <v>中（M）</v>
      </c>
      <c r="H167" s="230">
        <v>70000</v>
      </c>
    </row>
    <row r="168" spans="1:8" x14ac:dyDescent="0.4">
      <c r="A168" s="64" t="str">
        <f t="shared" si="4"/>
        <v>窓リノベ24外窓カバーB小（S）</v>
      </c>
      <c r="B168" s="64" t="s">
        <v>1639</v>
      </c>
      <c r="C168" s="64" t="s">
        <v>1640</v>
      </c>
      <c r="D168" s="64" t="s">
        <v>1008</v>
      </c>
      <c r="E168" s="64" t="s">
        <v>1023</v>
      </c>
      <c r="F168" s="231" t="str">
        <f t="shared" si="5"/>
        <v>小（S）</v>
      </c>
      <c r="H168" s="230">
        <v>43000</v>
      </c>
    </row>
    <row r="169" spans="1:8" x14ac:dyDescent="0.4">
      <c r="A169" s="64" t="str">
        <f t="shared" si="4"/>
        <v>窓リノベ24外窓カバーB極小（X）</v>
      </c>
      <c r="B169" s="64" t="s">
        <v>1639</v>
      </c>
      <c r="C169" s="64" t="s">
        <v>1640</v>
      </c>
      <c r="D169" s="64" t="s">
        <v>1008</v>
      </c>
      <c r="E169" s="64" t="s">
        <v>931</v>
      </c>
      <c r="F169" s="231" t="str">
        <f t="shared" si="5"/>
        <v>極小（X）</v>
      </c>
      <c r="H169" s="230">
        <v>43000</v>
      </c>
    </row>
    <row r="170" spans="1:8" x14ac:dyDescent="0.4">
      <c r="A170" s="64" t="str">
        <f t="shared" si="4"/>
        <v>窓リノベ24外窓はつりSS大（L）</v>
      </c>
      <c r="B170" s="64" t="s">
        <v>1639</v>
      </c>
      <c r="C170" s="64" t="s">
        <v>1641</v>
      </c>
      <c r="D170" s="64" t="s">
        <v>1628</v>
      </c>
      <c r="E170" s="64" t="s">
        <v>784</v>
      </c>
      <c r="F170" s="231" t="str">
        <f t="shared" si="5"/>
        <v>大（L）</v>
      </c>
      <c r="G170" s="230">
        <v>183000</v>
      </c>
      <c r="H170" s="230">
        <v>266000</v>
      </c>
    </row>
    <row r="171" spans="1:8" x14ac:dyDescent="0.4">
      <c r="A171" s="64" t="str">
        <f t="shared" si="4"/>
        <v>窓リノベ24外窓はつりSS中（M）</v>
      </c>
      <c r="B171" s="64" t="s">
        <v>1639</v>
      </c>
      <c r="C171" s="64" t="s">
        <v>1641</v>
      </c>
      <c r="D171" s="64" t="s">
        <v>1628</v>
      </c>
      <c r="E171" s="64" t="s">
        <v>781</v>
      </c>
      <c r="F171" s="231" t="str">
        <f t="shared" si="5"/>
        <v>中（M）</v>
      </c>
      <c r="G171" s="230">
        <v>136000</v>
      </c>
      <c r="H171" s="230">
        <v>181000</v>
      </c>
    </row>
    <row r="172" spans="1:8" x14ac:dyDescent="0.4">
      <c r="A172" s="64" t="str">
        <f t="shared" si="4"/>
        <v>窓リノベ24外窓はつりSS小（S）</v>
      </c>
      <c r="B172" s="64" t="s">
        <v>1639</v>
      </c>
      <c r="C172" s="64" t="s">
        <v>1641</v>
      </c>
      <c r="D172" s="64" t="s">
        <v>1628</v>
      </c>
      <c r="E172" s="64" t="s">
        <v>1023</v>
      </c>
      <c r="F172" s="231" t="str">
        <f t="shared" si="5"/>
        <v>小（S）</v>
      </c>
      <c r="G172" s="230">
        <v>91000</v>
      </c>
      <c r="H172" s="230">
        <v>112000</v>
      </c>
    </row>
    <row r="173" spans="1:8" x14ac:dyDescent="0.4">
      <c r="A173" s="64" t="str">
        <f t="shared" si="4"/>
        <v>窓リノベ24外窓はつりSS極小（X）</v>
      </c>
      <c r="B173" s="64" t="s">
        <v>1639</v>
      </c>
      <c r="C173" s="64" t="s">
        <v>1641</v>
      </c>
      <c r="D173" s="64" t="s">
        <v>1628</v>
      </c>
      <c r="E173" s="64" t="s">
        <v>931</v>
      </c>
      <c r="F173" s="231" t="str">
        <f t="shared" si="5"/>
        <v>極小（X）</v>
      </c>
      <c r="G173" s="230">
        <v>91000</v>
      </c>
      <c r="H173" s="230">
        <v>112000</v>
      </c>
    </row>
    <row r="174" spans="1:8" x14ac:dyDescent="0.4">
      <c r="A174" s="64" t="str">
        <f t="shared" si="4"/>
        <v>窓リノベ24外窓はつりS大（L）</v>
      </c>
      <c r="B174" s="64" t="s">
        <v>1639</v>
      </c>
      <c r="C174" s="64" t="s">
        <v>1641</v>
      </c>
      <c r="D174" s="64" t="s">
        <v>1023</v>
      </c>
      <c r="E174" s="64" t="s">
        <v>784</v>
      </c>
      <c r="F174" s="231" t="str">
        <f t="shared" si="5"/>
        <v>大（L）</v>
      </c>
      <c r="G174" s="230">
        <v>118000</v>
      </c>
      <c r="H174" s="230">
        <v>180000</v>
      </c>
    </row>
    <row r="175" spans="1:8" x14ac:dyDescent="0.4">
      <c r="A175" s="64" t="str">
        <f t="shared" si="4"/>
        <v>窓リノベ24外窓はつりS中（M）</v>
      </c>
      <c r="B175" s="64" t="s">
        <v>1639</v>
      </c>
      <c r="C175" s="64" t="s">
        <v>1641</v>
      </c>
      <c r="D175" s="64" t="s">
        <v>1023</v>
      </c>
      <c r="E175" s="64" t="s">
        <v>781</v>
      </c>
      <c r="F175" s="231" t="str">
        <f t="shared" si="5"/>
        <v>中（M）</v>
      </c>
      <c r="G175" s="230">
        <v>87000</v>
      </c>
      <c r="H175" s="230">
        <v>122000</v>
      </c>
    </row>
    <row r="176" spans="1:8" x14ac:dyDescent="0.4">
      <c r="A176" s="64" t="str">
        <f t="shared" si="4"/>
        <v>窓リノベ24外窓はつりS小（S）</v>
      </c>
      <c r="B176" s="64" t="s">
        <v>1639</v>
      </c>
      <c r="C176" s="64" t="s">
        <v>1641</v>
      </c>
      <c r="D176" s="64" t="s">
        <v>1023</v>
      </c>
      <c r="E176" s="64" t="s">
        <v>1023</v>
      </c>
      <c r="F176" s="231" t="str">
        <f t="shared" si="5"/>
        <v>小（S）</v>
      </c>
      <c r="G176" s="230">
        <v>59000</v>
      </c>
      <c r="H176" s="230">
        <v>75000</v>
      </c>
    </row>
    <row r="177" spans="1:8" x14ac:dyDescent="0.4">
      <c r="A177" s="64" t="str">
        <f t="shared" si="4"/>
        <v>窓リノベ24外窓はつりS極小（X）</v>
      </c>
      <c r="B177" s="64" t="s">
        <v>1639</v>
      </c>
      <c r="C177" s="64" t="s">
        <v>1641</v>
      </c>
      <c r="D177" s="64" t="s">
        <v>1023</v>
      </c>
      <c r="E177" s="64" t="s">
        <v>931</v>
      </c>
      <c r="F177" s="231" t="str">
        <f t="shared" si="5"/>
        <v>極小（X）</v>
      </c>
      <c r="G177" s="230">
        <v>59000</v>
      </c>
      <c r="H177" s="230">
        <v>75000</v>
      </c>
    </row>
    <row r="178" spans="1:8" x14ac:dyDescent="0.4">
      <c r="A178" s="64" t="str">
        <f t="shared" si="4"/>
        <v>窓リノベ24外窓はつりA大（L）</v>
      </c>
      <c r="B178" s="64" t="s">
        <v>1639</v>
      </c>
      <c r="C178" s="64" t="s">
        <v>1641</v>
      </c>
      <c r="D178" s="64" t="s">
        <v>1007</v>
      </c>
      <c r="E178" s="64" t="s">
        <v>784</v>
      </c>
      <c r="F178" s="231" t="str">
        <f t="shared" si="5"/>
        <v>大（L）</v>
      </c>
      <c r="G178" s="230">
        <v>92000</v>
      </c>
      <c r="H178" s="230">
        <v>148000</v>
      </c>
    </row>
    <row r="179" spans="1:8" x14ac:dyDescent="0.4">
      <c r="A179" s="64" t="str">
        <f t="shared" si="4"/>
        <v>窓リノベ24外窓はつりA中（M）</v>
      </c>
      <c r="B179" s="64" t="s">
        <v>1639</v>
      </c>
      <c r="C179" s="64" t="s">
        <v>1641</v>
      </c>
      <c r="D179" s="64" t="s">
        <v>1007</v>
      </c>
      <c r="E179" s="64" t="s">
        <v>781</v>
      </c>
      <c r="F179" s="231" t="str">
        <f t="shared" si="5"/>
        <v>中（M）</v>
      </c>
      <c r="G179" s="230">
        <v>69000</v>
      </c>
      <c r="H179" s="230">
        <v>101000</v>
      </c>
    </row>
    <row r="180" spans="1:8" x14ac:dyDescent="0.4">
      <c r="A180" s="64" t="str">
        <f t="shared" si="4"/>
        <v>窓リノベ24外窓はつりA小（S）</v>
      </c>
      <c r="B180" s="64" t="s">
        <v>1639</v>
      </c>
      <c r="C180" s="64" t="s">
        <v>1641</v>
      </c>
      <c r="D180" s="64" t="s">
        <v>1007</v>
      </c>
      <c r="E180" s="64" t="s">
        <v>1023</v>
      </c>
      <c r="F180" s="231" t="str">
        <f t="shared" si="5"/>
        <v>小（S）</v>
      </c>
      <c r="G180" s="230">
        <v>46000</v>
      </c>
      <c r="H180" s="230">
        <v>62000</v>
      </c>
    </row>
    <row r="181" spans="1:8" x14ac:dyDescent="0.4">
      <c r="A181" s="64" t="str">
        <f t="shared" si="4"/>
        <v>窓リノベ24外窓はつりA極小（X）</v>
      </c>
      <c r="B181" s="64" t="s">
        <v>1639</v>
      </c>
      <c r="C181" s="64" t="s">
        <v>1641</v>
      </c>
      <c r="D181" s="64" t="s">
        <v>1007</v>
      </c>
      <c r="E181" s="64" t="s">
        <v>931</v>
      </c>
      <c r="F181" s="231" t="str">
        <f t="shared" si="5"/>
        <v>極小（X）</v>
      </c>
      <c r="G181" s="230">
        <v>46000</v>
      </c>
      <c r="H181" s="230">
        <v>62000</v>
      </c>
    </row>
    <row r="182" spans="1:8" x14ac:dyDescent="0.4">
      <c r="A182" s="64" t="str">
        <f t="shared" si="4"/>
        <v>窓リノベ24ドアカバーSS大（L）</v>
      </c>
      <c r="B182" s="64" t="s">
        <v>1639</v>
      </c>
      <c r="C182" s="64" t="s">
        <v>1642</v>
      </c>
      <c r="D182" s="64" t="s">
        <v>1628</v>
      </c>
      <c r="E182" s="64" t="s">
        <v>784</v>
      </c>
      <c r="F182" s="231" t="str">
        <f t="shared" si="5"/>
        <v>大（L）</v>
      </c>
      <c r="G182" s="230">
        <v>220000</v>
      </c>
      <c r="H182" s="230">
        <v>266000</v>
      </c>
    </row>
    <row r="183" spans="1:8" x14ac:dyDescent="0.4">
      <c r="A183" s="64" t="str">
        <f t="shared" si="4"/>
        <v>窓リノベ24ドアカバーSS中（M）</v>
      </c>
      <c r="B183" s="64" t="s">
        <v>1639</v>
      </c>
      <c r="C183" s="64" t="s">
        <v>1642</v>
      </c>
      <c r="D183" s="64" t="s">
        <v>1628</v>
      </c>
      <c r="E183" s="64" t="s">
        <v>781</v>
      </c>
      <c r="F183" s="231" t="str">
        <f t="shared" si="5"/>
        <v>中（M）</v>
      </c>
      <c r="G183" s="230">
        <v>163000</v>
      </c>
      <c r="H183" s="230">
        <v>181000</v>
      </c>
    </row>
    <row r="184" spans="1:8" x14ac:dyDescent="0.4">
      <c r="A184" s="64" t="str">
        <f t="shared" si="4"/>
        <v>窓リノベ24ドアカバーSS小（S）</v>
      </c>
      <c r="B184" s="64" t="s">
        <v>1639</v>
      </c>
      <c r="C184" s="64" t="s">
        <v>1642</v>
      </c>
      <c r="D184" s="64" t="s">
        <v>1628</v>
      </c>
      <c r="E184" s="64" t="s">
        <v>1023</v>
      </c>
      <c r="F184" s="231" t="str">
        <f t="shared" si="5"/>
        <v>小（S）</v>
      </c>
      <c r="G184" s="230">
        <v>109000</v>
      </c>
      <c r="H184" s="230">
        <v>112000</v>
      </c>
    </row>
    <row r="185" spans="1:8" x14ac:dyDescent="0.4">
      <c r="A185" s="64" t="str">
        <f t="shared" si="4"/>
        <v>窓リノベ24ドアカバーSS極小（X）</v>
      </c>
      <c r="B185" s="64" t="s">
        <v>1639</v>
      </c>
      <c r="C185" s="64" t="s">
        <v>1642</v>
      </c>
      <c r="D185" s="64" t="s">
        <v>1628</v>
      </c>
      <c r="E185" s="64" t="s">
        <v>931</v>
      </c>
      <c r="F185" s="231" t="str">
        <f t="shared" si="5"/>
        <v>極小（X）</v>
      </c>
      <c r="G185" s="230">
        <v>109000</v>
      </c>
      <c r="H185" s="230">
        <v>112000</v>
      </c>
    </row>
    <row r="186" spans="1:8" x14ac:dyDescent="0.4">
      <c r="A186" s="64" t="str">
        <f t="shared" si="4"/>
        <v>窓リノベ24ドアカバーS大（L）</v>
      </c>
      <c r="B186" s="64" t="s">
        <v>1639</v>
      </c>
      <c r="C186" s="64" t="s">
        <v>1642</v>
      </c>
      <c r="D186" s="64" t="s">
        <v>1023</v>
      </c>
      <c r="E186" s="64" t="s">
        <v>784</v>
      </c>
      <c r="F186" s="231" t="str">
        <f t="shared" si="5"/>
        <v>大（L）</v>
      </c>
      <c r="G186" s="230">
        <v>149000</v>
      </c>
      <c r="H186" s="230">
        <v>180000</v>
      </c>
    </row>
    <row r="187" spans="1:8" x14ac:dyDescent="0.4">
      <c r="A187" s="64" t="str">
        <f t="shared" si="4"/>
        <v>窓リノベ24ドアカバーS中（M）</v>
      </c>
      <c r="B187" s="64" t="s">
        <v>1639</v>
      </c>
      <c r="C187" s="64" t="s">
        <v>1642</v>
      </c>
      <c r="D187" s="64" t="s">
        <v>1023</v>
      </c>
      <c r="E187" s="64" t="s">
        <v>781</v>
      </c>
      <c r="F187" s="231" t="str">
        <f t="shared" si="5"/>
        <v>中（M）</v>
      </c>
      <c r="G187" s="230">
        <v>110000</v>
      </c>
      <c r="H187" s="230">
        <v>122000</v>
      </c>
    </row>
    <row r="188" spans="1:8" x14ac:dyDescent="0.4">
      <c r="A188" s="64" t="str">
        <f t="shared" si="4"/>
        <v>窓リノベ24ドアカバーS小（S）</v>
      </c>
      <c r="B188" s="64" t="s">
        <v>1639</v>
      </c>
      <c r="C188" s="64" t="s">
        <v>1642</v>
      </c>
      <c r="D188" s="64" t="s">
        <v>1023</v>
      </c>
      <c r="E188" s="64" t="s">
        <v>1023</v>
      </c>
      <c r="F188" s="231" t="str">
        <f t="shared" si="5"/>
        <v>小（S）</v>
      </c>
      <c r="G188" s="230">
        <v>74000</v>
      </c>
      <c r="H188" s="230">
        <v>75000</v>
      </c>
    </row>
    <row r="189" spans="1:8" x14ac:dyDescent="0.4">
      <c r="A189" s="64" t="str">
        <f t="shared" si="4"/>
        <v>窓リノベ24ドアカバーS極小（X）</v>
      </c>
      <c r="B189" s="64" t="s">
        <v>1639</v>
      </c>
      <c r="C189" s="64" t="s">
        <v>1642</v>
      </c>
      <c r="D189" s="64" t="s">
        <v>1023</v>
      </c>
      <c r="E189" s="64" t="s">
        <v>931</v>
      </c>
      <c r="F189" s="231" t="str">
        <f t="shared" si="5"/>
        <v>極小（X）</v>
      </c>
      <c r="G189" s="230">
        <v>74000</v>
      </c>
      <c r="H189" s="230">
        <v>75000</v>
      </c>
    </row>
    <row r="190" spans="1:8" x14ac:dyDescent="0.4">
      <c r="A190" s="64" t="str">
        <f t="shared" si="4"/>
        <v>窓リノベ24ドアカバーA大（L）</v>
      </c>
      <c r="B190" s="64" t="s">
        <v>1639</v>
      </c>
      <c r="C190" s="64" t="s">
        <v>1642</v>
      </c>
      <c r="D190" s="64" t="s">
        <v>1007</v>
      </c>
      <c r="E190" s="64" t="s">
        <v>784</v>
      </c>
      <c r="F190" s="231" t="str">
        <f t="shared" si="5"/>
        <v>大（L）</v>
      </c>
      <c r="G190" s="230">
        <v>117000</v>
      </c>
      <c r="H190" s="230">
        <v>148000</v>
      </c>
    </row>
    <row r="191" spans="1:8" x14ac:dyDescent="0.4">
      <c r="A191" s="64" t="str">
        <f t="shared" si="4"/>
        <v>窓リノベ24ドアカバーA中（M）</v>
      </c>
      <c r="B191" s="64" t="s">
        <v>1639</v>
      </c>
      <c r="C191" s="64" t="s">
        <v>1642</v>
      </c>
      <c r="D191" s="64" t="s">
        <v>1007</v>
      </c>
      <c r="E191" s="64" t="s">
        <v>781</v>
      </c>
      <c r="F191" s="231" t="str">
        <f t="shared" si="5"/>
        <v>中（M）</v>
      </c>
      <c r="G191" s="230">
        <v>87000</v>
      </c>
      <c r="H191" s="230">
        <v>101000</v>
      </c>
    </row>
    <row r="192" spans="1:8" x14ac:dyDescent="0.4">
      <c r="A192" s="64" t="str">
        <f t="shared" si="4"/>
        <v>窓リノベ24ドアカバーA小（S）</v>
      </c>
      <c r="B192" s="64" t="s">
        <v>1639</v>
      </c>
      <c r="C192" s="64" t="s">
        <v>1642</v>
      </c>
      <c r="D192" s="64" t="s">
        <v>1007</v>
      </c>
      <c r="E192" s="64" t="s">
        <v>1023</v>
      </c>
      <c r="F192" s="231" t="str">
        <f t="shared" si="5"/>
        <v>小（S）</v>
      </c>
      <c r="G192" s="230">
        <v>58000</v>
      </c>
      <c r="H192" s="230">
        <v>62000</v>
      </c>
    </row>
    <row r="193" spans="1:8" x14ac:dyDescent="0.4">
      <c r="A193" s="64" t="str">
        <f t="shared" si="4"/>
        <v>窓リノベ24ドアカバーA極小（X）</v>
      </c>
      <c r="B193" s="64" t="s">
        <v>1639</v>
      </c>
      <c r="C193" s="64" t="s">
        <v>1642</v>
      </c>
      <c r="D193" s="64" t="s">
        <v>1007</v>
      </c>
      <c r="E193" s="64" t="s">
        <v>931</v>
      </c>
      <c r="F193" s="231" t="str">
        <f t="shared" si="5"/>
        <v>極小（X）</v>
      </c>
      <c r="G193" s="230">
        <v>58000</v>
      </c>
      <c r="H193" s="230">
        <v>62000</v>
      </c>
    </row>
    <row r="194" spans="1:8" x14ac:dyDescent="0.4">
      <c r="A194" s="64" t="str">
        <f t="shared" ref="A194:A209" si="6">B194&amp;C194&amp;D194&amp;F194</f>
        <v>窓リノベ24ドアカバーB大（L）</v>
      </c>
      <c r="B194" s="64" t="s">
        <v>1639</v>
      </c>
      <c r="C194" s="64" t="s">
        <v>1642</v>
      </c>
      <c r="D194" s="64" t="s">
        <v>1008</v>
      </c>
      <c r="E194" s="64" t="s">
        <v>784</v>
      </c>
      <c r="F194" s="231" t="str">
        <f t="shared" ref="F194:F209" si="7">IF(E194="L","大（L）",IF(E194="M","中（M）",IF(E194="S","小（S）",IF(E194="X","極小（X）",""))))</f>
        <v>大（L）</v>
      </c>
      <c r="H194" s="230">
        <v>102000</v>
      </c>
    </row>
    <row r="195" spans="1:8" x14ac:dyDescent="0.4">
      <c r="A195" s="64" t="str">
        <f t="shared" si="6"/>
        <v>窓リノベ24ドアカバーB中（M）</v>
      </c>
      <c r="B195" s="64" t="s">
        <v>1639</v>
      </c>
      <c r="C195" s="64" t="s">
        <v>1642</v>
      </c>
      <c r="D195" s="64" t="s">
        <v>1008</v>
      </c>
      <c r="E195" s="64" t="s">
        <v>781</v>
      </c>
      <c r="F195" s="231" t="str">
        <f t="shared" si="7"/>
        <v>中（M）</v>
      </c>
      <c r="H195" s="230">
        <v>70000</v>
      </c>
    </row>
    <row r="196" spans="1:8" x14ac:dyDescent="0.4">
      <c r="A196" s="64" t="str">
        <f t="shared" si="6"/>
        <v>窓リノベ24ドアカバーB小（S）</v>
      </c>
      <c r="B196" s="64" t="s">
        <v>1639</v>
      </c>
      <c r="C196" s="64" t="s">
        <v>1642</v>
      </c>
      <c r="D196" s="64" t="s">
        <v>1008</v>
      </c>
      <c r="E196" s="64" t="s">
        <v>1023</v>
      </c>
      <c r="F196" s="231" t="str">
        <f t="shared" si="7"/>
        <v>小（S）</v>
      </c>
      <c r="H196" s="230">
        <v>43000</v>
      </c>
    </row>
    <row r="197" spans="1:8" x14ac:dyDescent="0.4">
      <c r="A197" s="64" t="str">
        <f t="shared" si="6"/>
        <v>窓リノベ24ドアカバーB極小（X）</v>
      </c>
      <c r="B197" s="64" t="s">
        <v>1639</v>
      </c>
      <c r="C197" s="64" t="s">
        <v>1642</v>
      </c>
      <c r="D197" s="64" t="s">
        <v>1008</v>
      </c>
      <c r="E197" s="64" t="s">
        <v>931</v>
      </c>
      <c r="F197" s="231" t="str">
        <f t="shared" si="7"/>
        <v>極小（X）</v>
      </c>
      <c r="H197" s="230">
        <v>43000</v>
      </c>
    </row>
    <row r="198" spans="1:8" x14ac:dyDescent="0.4">
      <c r="A198" s="64" t="str">
        <f t="shared" si="6"/>
        <v>窓リノベ24ドアはつりSS大（L）</v>
      </c>
      <c r="B198" s="64" t="s">
        <v>1639</v>
      </c>
      <c r="C198" s="64" t="s">
        <v>1643</v>
      </c>
      <c r="D198" s="64" t="s">
        <v>1628</v>
      </c>
      <c r="E198" s="64" t="s">
        <v>784</v>
      </c>
      <c r="F198" s="231" t="str">
        <f t="shared" si="7"/>
        <v>大（L）</v>
      </c>
      <c r="G198" s="230">
        <v>183000</v>
      </c>
      <c r="H198" s="230">
        <v>266000</v>
      </c>
    </row>
    <row r="199" spans="1:8" x14ac:dyDescent="0.4">
      <c r="A199" s="64" t="str">
        <f t="shared" si="6"/>
        <v>窓リノベ24ドアはつりSS中（M）</v>
      </c>
      <c r="B199" s="64" t="s">
        <v>1639</v>
      </c>
      <c r="C199" s="64" t="s">
        <v>1643</v>
      </c>
      <c r="D199" s="64" t="s">
        <v>1628</v>
      </c>
      <c r="E199" s="64" t="s">
        <v>781</v>
      </c>
      <c r="F199" s="231" t="str">
        <f t="shared" si="7"/>
        <v>中（M）</v>
      </c>
      <c r="G199" s="230">
        <v>136000</v>
      </c>
      <c r="H199" s="230">
        <v>181000</v>
      </c>
    </row>
    <row r="200" spans="1:8" x14ac:dyDescent="0.4">
      <c r="A200" s="64" t="str">
        <f t="shared" si="6"/>
        <v>窓リノベ24ドアはつりSS小（S）</v>
      </c>
      <c r="B200" s="64" t="s">
        <v>1639</v>
      </c>
      <c r="C200" s="64" t="s">
        <v>1643</v>
      </c>
      <c r="D200" s="64" t="s">
        <v>1628</v>
      </c>
      <c r="E200" s="64" t="s">
        <v>1023</v>
      </c>
      <c r="F200" s="231" t="str">
        <f t="shared" si="7"/>
        <v>小（S）</v>
      </c>
      <c r="G200" s="230">
        <v>91000</v>
      </c>
      <c r="H200" s="230">
        <v>112000</v>
      </c>
    </row>
    <row r="201" spans="1:8" x14ac:dyDescent="0.4">
      <c r="A201" s="64" t="str">
        <f t="shared" si="6"/>
        <v>窓リノベ24ドアはつりSS極小（X）</v>
      </c>
      <c r="B201" s="64" t="s">
        <v>1639</v>
      </c>
      <c r="C201" s="64" t="s">
        <v>1643</v>
      </c>
      <c r="D201" s="64" t="s">
        <v>1628</v>
      </c>
      <c r="E201" s="64" t="s">
        <v>931</v>
      </c>
      <c r="F201" s="231" t="str">
        <f t="shared" si="7"/>
        <v>極小（X）</v>
      </c>
      <c r="G201" s="230">
        <v>91000</v>
      </c>
      <c r="H201" s="230">
        <v>112000</v>
      </c>
    </row>
    <row r="202" spans="1:8" x14ac:dyDescent="0.4">
      <c r="A202" s="64" t="str">
        <f t="shared" si="6"/>
        <v>窓リノベ24ドアはつりS大（L）</v>
      </c>
      <c r="B202" s="64" t="s">
        <v>1639</v>
      </c>
      <c r="C202" s="64" t="s">
        <v>1643</v>
      </c>
      <c r="D202" s="64" t="s">
        <v>1023</v>
      </c>
      <c r="E202" s="64" t="s">
        <v>784</v>
      </c>
      <c r="F202" s="231" t="str">
        <f t="shared" si="7"/>
        <v>大（L）</v>
      </c>
      <c r="G202" s="230">
        <v>118000</v>
      </c>
      <c r="H202" s="230">
        <v>180000</v>
      </c>
    </row>
    <row r="203" spans="1:8" x14ac:dyDescent="0.4">
      <c r="A203" s="64" t="str">
        <f t="shared" si="6"/>
        <v>窓リノベ24ドアはつりS中（M）</v>
      </c>
      <c r="B203" s="64" t="s">
        <v>1639</v>
      </c>
      <c r="C203" s="64" t="s">
        <v>1643</v>
      </c>
      <c r="D203" s="64" t="s">
        <v>1023</v>
      </c>
      <c r="E203" s="64" t="s">
        <v>781</v>
      </c>
      <c r="F203" s="231" t="str">
        <f t="shared" si="7"/>
        <v>中（M）</v>
      </c>
      <c r="G203" s="230">
        <v>87000</v>
      </c>
      <c r="H203" s="230">
        <v>122000</v>
      </c>
    </row>
    <row r="204" spans="1:8" x14ac:dyDescent="0.4">
      <c r="A204" s="64" t="str">
        <f t="shared" si="6"/>
        <v>窓リノベ24ドアはつりS小（S）</v>
      </c>
      <c r="B204" s="64" t="s">
        <v>1639</v>
      </c>
      <c r="C204" s="64" t="s">
        <v>1643</v>
      </c>
      <c r="D204" s="64" t="s">
        <v>1023</v>
      </c>
      <c r="E204" s="64" t="s">
        <v>1023</v>
      </c>
      <c r="F204" s="231" t="str">
        <f t="shared" si="7"/>
        <v>小（S）</v>
      </c>
      <c r="G204" s="230">
        <v>59000</v>
      </c>
      <c r="H204" s="230">
        <v>75000</v>
      </c>
    </row>
    <row r="205" spans="1:8" x14ac:dyDescent="0.4">
      <c r="A205" s="64" t="str">
        <f t="shared" si="6"/>
        <v>窓リノベ24ドアはつりS極小（X）</v>
      </c>
      <c r="B205" s="64" t="s">
        <v>1639</v>
      </c>
      <c r="C205" s="64" t="s">
        <v>1643</v>
      </c>
      <c r="D205" s="64" t="s">
        <v>1023</v>
      </c>
      <c r="E205" s="64" t="s">
        <v>931</v>
      </c>
      <c r="F205" s="231" t="str">
        <f t="shared" si="7"/>
        <v>極小（X）</v>
      </c>
      <c r="G205" s="230">
        <v>59000</v>
      </c>
      <c r="H205" s="230">
        <v>75000</v>
      </c>
    </row>
    <row r="206" spans="1:8" x14ac:dyDescent="0.4">
      <c r="A206" s="64" t="str">
        <f t="shared" si="6"/>
        <v>窓リノベ24ドアはつりA大（L）</v>
      </c>
      <c r="B206" s="64" t="s">
        <v>1639</v>
      </c>
      <c r="C206" s="64" t="s">
        <v>1643</v>
      </c>
      <c r="D206" s="64" t="s">
        <v>1007</v>
      </c>
      <c r="E206" s="64" t="s">
        <v>784</v>
      </c>
      <c r="F206" s="231" t="str">
        <f t="shared" si="7"/>
        <v>大（L）</v>
      </c>
      <c r="G206" s="230">
        <v>92000</v>
      </c>
      <c r="H206" s="230">
        <v>148000</v>
      </c>
    </row>
    <row r="207" spans="1:8" x14ac:dyDescent="0.4">
      <c r="A207" s="64" t="str">
        <f t="shared" si="6"/>
        <v>窓リノベ24ドアはつりA中（M）</v>
      </c>
      <c r="B207" s="64" t="s">
        <v>1639</v>
      </c>
      <c r="C207" s="64" t="s">
        <v>1643</v>
      </c>
      <c r="D207" s="64" t="s">
        <v>1007</v>
      </c>
      <c r="E207" s="64" t="s">
        <v>781</v>
      </c>
      <c r="F207" s="231" t="str">
        <f t="shared" si="7"/>
        <v>中（M）</v>
      </c>
      <c r="G207" s="230">
        <v>69000</v>
      </c>
      <c r="H207" s="230">
        <v>101000</v>
      </c>
    </row>
    <row r="208" spans="1:8" x14ac:dyDescent="0.4">
      <c r="A208" s="64" t="str">
        <f t="shared" si="6"/>
        <v>窓リノベ24ドアはつりA小（S）</v>
      </c>
      <c r="B208" s="64" t="s">
        <v>1639</v>
      </c>
      <c r="C208" s="64" t="s">
        <v>1643</v>
      </c>
      <c r="D208" s="64" t="s">
        <v>1007</v>
      </c>
      <c r="E208" s="64" t="s">
        <v>1023</v>
      </c>
      <c r="F208" s="231" t="str">
        <f t="shared" si="7"/>
        <v>小（S）</v>
      </c>
      <c r="G208" s="230">
        <v>46000</v>
      </c>
      <c r="H208" s="230">
        <v>62000</v>
      </c>
    </row>
    <row r="209" spans="1:8" x14ac:dyDescent="0.4">
      <c r="A209" s="64" t="str">
        <f t="shared" si="6"/>
        <v>窓リノベ24ドアはつりA極小（X）</v>
      </c>
      <c r="B209" s="64" t="s">
        <v>1639</v>
      </c>
      <c r="C209" s="64" t="s">
        <v>1643</v>
      </c>
      <c r="D209" s="64" t="s">
        <v>1007</v>
      </c>
      <c r="E209" s="64" t="s">
        <v>931</v>
      </c>
      <c r="F209" s="231" t="str">
        <f t="shared" si="7"/>
        <v>極小（X）</v>
      </c>
      <c r="G209" s="230">
        <v>46000</v>
      </c>
      <c r="H209" s="230">
        <v>62000</v>
      </c>
    </row>
  </sheetData>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22288-6D0B-4D01-ACBE-F7A1D6358E8E}">
  <sheetPr codeName="Sheet17"/>
  <dimension ref="A1:F61"/>
  <sheetViews>
    <sheetView workbookViewId="0">
      <pane ySplit="1" topLeftCell="A2" activePane="bottomLeft" state="frozen"/>
      <selection pane="bottomLeft" activeCell="F1" sqref="F1:F2"/>
    </sheetView>
  </sheetViews>
  <sheetFormatPr defaultColWidth="8.625" defaultRowHeight="15.75" x14ac:dyDescent="0.4"/>
  <cols>
    <col min="1" max="1" width="23.625" style="64" bestFit="1" customWidth="1"/>
    <col min="2" max="4" width="8.625" style="64"/>
    <col min="5" max="5" width="16.25" style="64" bestFit="1" customWidth="1"/>
    <col min="6" max="16384" width="8.625" style="64"/>
  </cols>
  <sheetData>
    <row r="1" spans="1:6" x14ac:dyDescent="0.4">
      <c r="A1" s="64" t="s">
        <v>116</v>
      </c>
      <c r="B1" s="64" t="s">
        <v>1644</v>
      </c>
      <c r="C1" s="64" t="s">
        <v>1645</v>
      </c>
      <c r="D1" s="64" t="s">
        <v>1646</v>
      </c>
      <c r="E1" s="64" t="s">
        <v>1621</v>
      </c>
      <c r="F1" s="64" t="s">
        <v>1647</v>
      </c>
    </row>
    <row r="2" spans="1:6" x14ac:dyDescent="0.4">
      <c r="A2" s="64" t="str">
        <f>B2&amp;C2&amp;D2</f>
        <v>P戸建住宅1～2地域</v>
      </c>
      <c r="B2" s="64" t="s">
        <v>1648</v>
      </c>
      <c r="C2" s="64" t="s">
        <v>1649</v>
      </c>
      <c r="D2" s="64" t="s">
        <v>1650</v>
      </c>
      <c r="E2" s="64" t="s">
        <v>1632</v>
      </c>
      <c r="F2" s="64" t="str">
        <f>IF(E2="ZEHレベル","対象","対象外")</f>
        <v>対象</v>
      </c>
    </row>
    <row r="3" spans="1:6" x14ac:dyDescent="0.4">
      <c r="A3" s="64" t="str">
        <f t="shared" ref="A3:A61" si="0">B3&amp;C3&amp;D3</f>
        <v>P戸建住宅3地域</v>
      </c>
      <c r="B3" s="64" t="s">
        <v>1648</v>
      </c>
      <c r="C3" s="64" t="s">
        <v>1649</v>
      </c>
      <c r="D3" s="64" t="s">
        <v>1651</v>
      </c>
      <c r="E3" s="64" t="s">
        <v>1632</v>
      </c>
      <c r="F3" s="64" t="str">
        <f t="shared" ref="F3:F61" si="1">IF(E3="ZEHレベル","対象","対象外")</f>
        <v>対象</v>
      </c>
    </row>
    <row r="4" spans="1:6" x14ac:dyDescent="0.4">
      <c r="A4" s="64" t="str">
        <f t="shared" si="0"/>
        <v>P戸建住宅4地域</v>
      </c>
      <c r="B4" s="64" t="s">
        <v>1648</v>
      </c>
      <c r="C4" s="64" t="s">
        <v>1649</v>
      </c>
      <c r="D4" s="64" t="s">
        <v>1652</v>
      </c>
      <c r="E4" s="64" t="s">
        <v>1632</v>
      </c>
      <c r="F4" s="64" t="str">
        <f t="shared" si="1"/>
        <v>対象</v>
      </c>
    </row>
    <row r="5" spans="1:6" x14ac:dyDescent="0.4">
      <c r="A5" s="64" t="str">
        <f t="shared" si="0"/>
        <v>P戸建住宅5～7地域</v>
      </c>
      <c r="B5" s="64" t="s">
        <v>1648</v>
      </c>
      <c r="C5" s="64" t="s">
        <v>1649</v>
      </c>
      <c r="D5" s="64" t="s">
        <v>1653</v>
      </c>
      <c r="E5" s="64" t="s">
        <v>1632</v>
      </c>
      <c r="F5" s="64" t="str">
        <f t="shared" si="1"/>
        <v>対象</v>
      </c>
    </row>
    <row r="6" spans="1:6" x14ac:dyDescent="0.4">
      <c r="A6" s="64" t="str">
        <f t="shared" si="0"/>
        <v>P共同住宅1～2地域</v>
      </c>
      <c r="B6" s="64" t="s">
        <v>1648</v>
      </c>
      <c r="C6" s="64" t="s">
        <v>1654</v>
      </c>
      <c r="D6" s="64" t="s">
        <v>1650</v>
      </c>
      <c r="E6" s="64" t="s">
        <v>1632</v>
      </c>
      <c r="F6" s="64" t="str">
        <f t="shared" si="1"/>
        <v>対象</v>
      </c>
    </row>
    <row r="7" spans="1:6" x14ac:dyDescent="0.4">
      <c r="A7" s="64" t="str">
        <f t="shared" si="0"/>
        <v>P共同住宅3地域</v>
      </c>
      <c r="B7" s="64" t="s">
        <v>1648</v>
      </c>
      <c r="C7" s="64" t="s">
        <v>1654</v>
      </c>
      <c r="D7" s="64" t="s">
        <v>1651</v>
      </c>
      <c r="E7" s="64" t="s">
        <v>1632</v>
      </c>
      <c r="F7" s="64" t="str">
        <f t="shared" si="1"/>
        <v>対象</v>
      </c>
    </row>
    <row r="8" spans="1:6" x14ac:dyDescent="0.4">
      <c r="A8" s="64" t="str">
        <f t="shared" si="0"/>
        <v>P共同住宅4地域</v>
      </c>
      <c r="B8" s="64" t="s">
        <v>1648</v>
      </c>
      <c r="C8" s="64" t="s">
        <v>1654</v>
      </c>
      <c r="D8" s="64" t="s">
        <v>1652</v>
      </c>
      <c r="E8" s="64" t="s">
        <v>1632</v>
      </c>
      <c r="F8" s="64" t="str">
        <f t="shared" si="1"/>
        <v>対象</v>
      </c>
    </row>
    <row r="9" spans="1:6" x14ac:dyDescent="0.4">
      <c r="A9" s="64" t="str">
        <f t="shared" si="0"/>
        <v>P共同住宅5～7地域</v>
      </c>
      <c r="B9" s="64" t="s">
        <v>1648</v>
      </c>
      <c r="C9" s="64" t="s">
        <v>1654</v>
      </c>
      <c r="D9" s="64" t="s">
        <v>1653</v>
      </c>
      <c r="E9" s="64" t="s">
        <v>1632</v>
      </c>
      <c r="F9" s="64" t="str">
        <f t="shared" si="1"/>
        <v>対象</v>
      </c>
    </row>
    <row r="10" spans="1:6" x14ac:dyDescent="0.4">
      <c r="A10" s="64" t="str">
        <f t="shared" si="0"/>
        <v>S戸建住宅1～2地域</v>
      </c>
      <c r="B10" s="64" t="s">
        <v>1023</v>
      </c>
      <c r="C10" s="64" t="s">
        <v>1649</v>
      </c>
      <c r="D10" s="64" t="s">
        <v>1650</v>
      </c>
      <c r="E10" s="64" t="s">
        <v>1632</v>
      </c>
      <c r="F10" s="64" t="str">
        <f t="shared" si="1"/>
        <v>対象</v>
      </c>
    </row>
    <row r="11" spans="1:6" x14ac:dyDescent="0.4">
      <c r="A11" s="64" t="str">
        <f t="shared" si="0"/>
        <v>S戸建住宅3地域</v>
      </c>
      <c r="B11" s="64" t="s">
        <v>1023</v>
      </c>
      <c r="C11" s="64" t="s">
        <v>1649</v>
      </c>
      <c r="D11" s="64" t="s">
        <v>1651</v>
      </c>
      <c r="E11" s="64" t="s">
        <v>1632</v>
      </c>
      <c r="F11" s="64" t="str">
        <f t="shared" si="1"/>
        <v>対象</v>
      </c>
    </row>
    <row r="12" spans="1:6" x14ac:dyDescent="0.4">
      <c r="A12" s="64" t="str">
        <f t="shared" si="0"/>
        <v>S戸建住宅4地域</v>
      </c>
      <c r="B12" s="64" t="s">
        <v>1023</v>
      </c>
      <c r="C12" s="64" t="s">
        <v>1649</v>
      </c>
      <c r="D12" s="64" t="s">
        <v>1652</v>
      </c>
      <c r="E12" s="64" t="s">
        <v>1632</v>
      </c>
      <c r="F12" s="64" t="str">
        <f t="shared" si="1"/>
        <v>対象</v>
      </c>
    </row>
    <row r="13" spans="1:6" x14ac:dyDescent="0.4">
      <c r="A13" s="64" t="str">
        <f t="shared" si="0"/>
        <v>S戸建住宅5～7地域</v>
      </c>
      <c r="B13" s="64" t="s">
        <v>1023</v>
      </c>
      <c r="C13" s="64" t="s">
        <v>1649</v>
      </c>
      <c r="D13" s="64" t="s">
        <v>1653</v>
      </c>
      <c r="E13" s="64" t="s">
        <v>1632</v>
      </c>
      <c r="F13" s="64" t="str">
        <f t="shared" si="1"/>
        <v>対象</v>
      </c>
    </row>
    <row r="14" spans="1:6" x14ac:dyDescent="0.4">
      <c r="A14" s="64" t="str">
        <f t="shared" si="0"/>
        <v>S共同住宅1～2地域</v>
      </c>
      <c r="B14" s="64" t="s">
        <v>1023</v>
      </c>
      <c r="C14" s="64" t="s">
        <v>1654</v>
      </c>
      <c r="D14" s="64" t="s">
        <v>1650</v>
      </c>
      <c r="E14" s="64" t="s">
        <v>1632</v>
      </c>
      <c r="F14" s="64" t="str">
        <f t="shared" si="1"/>
        <v>対象</v>
      </c>
    </row>
    <row r="15" spans="1:6" x14ac:dyDescent="0.4">
      <c r="A15" s="64" t="str">
        <f t="shared" si="0"/>
        <v>S共同住宅3地域</v>
      </c>
      <c r="B15" s="64" t="s">
        <v>1023</v>
      </c>
      <c r="C15" s="64" t="s">
        <v>1654</v>
      </c>
      <c r="D15" s="64" t="s">
        <v>1651</v>
      </c>
      <c r="E15" s="64" t="s">
        <v>1632</v>
      </c>
      <c r="F15" s="64" t="str">
        <f t="shared" si="1"/>
        <v>対象</v>
      </c>
    </row>
    <row r="16" spans="1:6" x14ac:dyDescent="0.4">
      <c r="A16" s="64" t="str">
        <f t="shared" si="0"/>
        <v>S共同住宅4地域</v>
      </c>
      <c r="B16" s="64" t="s">
        <v>1023</v>
      </c>
      <c r="C16" s="64" t="s">
        <v>1654</v>
      </c>
      <c r="D16" s="64" t="s">
        <v>1652</v>
      </c>
      <c r="E16" s="64" t="s">
        <v>1632</v>
      </c>
      <c r="F16" s="64" t="str">
        <f t="shared" si="1"/>
        <v>対象</v>
      </c>
    </row>
    <row r="17" spans="1:6" x14ac:dyDescent="0.4">
      <c r="A17" s="64" t="str">
        <f t="shared" si="0"/>
        <v>S共同住宅5～7地域</v>
      </c>
      <c r="B17" s="64" t="s">
        <v>1023</v>
      </c>
      <c r="C17" s="64" t="s">
        <v>1654</v>
      </c>
      <c r="D17" s="64" t="s">
        <v>1653</v>
      </c>
      <c r="E17" s="64" t="s">
        <v>1632</v>
      </c>
      <c r="F17" s="64" t="str">
        <f t="shared" si="1"/>
        <v>対象</v>
      </c>
    </row>
    <row r="18" spans="1:6" x14ac:dyDescent="0.4">
      <c r="A18" s="64" t="str">
        <f t="shared" si="0"/>
        <v>A戸建住宅1～2地域</v>
      </c>
      <c r="B18" s="64" t="s">
        <v>1007</v>
      </c>
      <c r="C18" s="64" t="s">
        <v>1649</v>
      </c>
      <c r="D18" s="64" t="s">
        <v>1650</v>
      </c>
      <c r="E18" s="64" t="s">
        <v>1632</v>
      </c>
      <c r="F18" s="64" t="str">
        <f t="shared" si="1"/>
        <v>対象</v>
      </c>
    </row>
    <row r="19" spans="1:6" x14ac:dyDescent="0.4">
      <c r="A19" s="64" t="str">
        <f t="shared" si="0"/>
        <v>A戸建住宅3地域</v>
      </c>
      <c r="B19" s="64" t="s">
        <v>1007</v>
      </c>
      <c r="C19" s="64" t="s">
        <v>1649</v>
      </c>
      <c r="D19" s="64" t="s">
        <v>1651</v>
      </c>
      <c r="E19" s="64" t="s">
        <v>1632</v>
      </c>
      <c r="F19" s="64" t="str">
        <f t="shared" si="1"/>
        <v>対象</v>
      </c>
    </row>
    <row r="20" spans="1:6" x14ac:dyDescent="0.4">
      <c r="A20" s="64" t="str">
        <f t="shared" si="0"/>
        <v>A戸建住宅4地域</v>
      </c>
      <c r="B20" s="64" t="s">
        <v>1007</v>
      </c>
      <c r="C20" s="64" t="s">
        <v>1649</v>
      </c>
      <c r="D20" s="64" t="s">
        <v>1652</v>
      </c>
      <c r="E20" s="64" t="s">
        <v>1632</v>
      </c>
      <c r="F20" s="64" t="str">
        <f t="shared" si="1"/>
        <v>対象</v>
      </c>
    </row>
    <row r="21" spans="1:6" x14ac:dyDescent="0.4">
      <c r="A21" s="64" t="str">
        <f t="shared" si="0"/>
        <v>A戸建住宅5～7地域</v>
      </c>
      <c r="B21" s="64" t="s">
        <v>1007</v>
      </c>
      <c r="C21" s="64" t="s">
        <v>1649</v>
      </c>
      <c r="D21" s="64" t="s">
        <v>1653</v>
      </c>
      <c r="E21" s="64" t="s">
        <v>1632</v>
      </c>
      <c r="F21" s="64" t="str">
        <f t="shared" si="1"/>
        <v>対象</v>
      </c>
    </row>
    <row r="22" spans="1:6" x14ac:dyDescent="0.4">
      <c r="A22" s="64" t="str">
        <f t="shared" si="0"/>
        <v>A共同住宅1～2地域</v>
      </c>
      <c r="B22" s="64" t="s">
        <v>1007</v>
      </c>
      <c r="C22" s="64" t="s">
        <v>1654</v>
      </c>
      <c r="D22" s="64" t="s">
        <v>1650</v>
      </c>
      <c r="E22" s="64" t="s">
        <v>1632</v>
      </c>
      <c r="F22" s="64" t="str">
        <f t="shared" si="1"/>
        <v>対象</v>
      </c>
    </row>
    <row r="23" spans="1:6" x14ac:dyDescent="0.4">
      <c r="A23" s="64" t="str">
        <f t="shared" si="0"/>
        <v>A共同住宅3地域</v>
      </c>
      <c r="B23" s="64" t="s">
        <v>1007</v>
      </c>
      <c r="C23" s="64" t="s">
        <v>1654</v>
      </c>
      <c r="D23" s="64" t="s">
        <v>1651</v>
      </c>
      <c r="E23" s="64" t="s">
        <v>1632</v>
      </c>
      <c r="F23" s="64" t="str">
        <f t="shared" si="1"/>
        <v>対象</v>
      </c>
    </row>
    <row r="24" spans="1:6" x14ac:dyDescent="0.4">
      <c r="A24" s="64" t="str">
        <f t="shared" si="0"/>
        <v>A共同住宅4地域</v>
      </c>
      <c r="B24" s="64" t="s">
        <v>1007</v>
      </c>
      <c r="C24" s="64" t="s">
        <v>1654</v>
      </c>
      <c r="D24" s="64" t="s">
        <v>1652</v>
      </c>
      <c r="E24" s="64" t="s">
        <v>1632</v>
      </c>
      <c r="F24" s="64" t="str">
        <f t="shared" si="1"/>
        <v>対象</v>
      </c>
    </row>
    <row r="25" spans="1:6" x14ac:dyDescent="0.4">
      <c r="A25" s="64" t="str">
        <f t="shared" si="0"/>
        <v>A共同住宅5～7地域</v>
      </c>
      <c r="B25" s="64" t="s">
        <v>1007</v>
      </c>
      <c r="C25" s="64" t="s">
        <v>1654</v>
      </c>
      <c r="D25" s="64" t="s">
        <v>1653</v>
      </c>
      <c r="E25" s="64" t="s">
        <v>1632</v>
      </c>
      <c r="F25" s="64" t="str">
        <f t="shared" si="1"/>
        <v>対象</v>
      </c>
    </row>
    <row r="26" spans="1:6" x14ac:dyDescent="0.4">
      <c r="A26" s="64" t="str">
        <f t="shared" si="0"/>
        <v>B戸建住宅1～2地域</v>
      </c>
      <c r="B26" s="64" t="s">
        <v>1008</v>
      </c>
      <c r="C26" s="64" t="s">
        <v>1649</v>
      </c>
      <c r="D26" s="64" t="s">
        <v>1650</v>
      </c>
      <c r="E26" s="64" t="s">
        <v>1633</v>
      </c>
      <c r="F26" s="64" t="str">
        <f t="shared" si="1"/>
        <v>対象外</v>
      </c>
    </row>
    <row r="27" spans="1:6" x14ac:dyDescent="0.4">
      <c r="A27" s="64" t="str">
        <f t="shared" si="0"/>
        <v>B戸建住宅3地域</v>
      </c>
      <c r="B27" s="64" t="s">
        <v>1008</v>
      </c>
      <c r="C27" s="64" t="s">
        <v>1649</v>
      </c>
      <c r="D27" s="64" t="s">
        <v>1651</v>
      </c>
      <c r="E27" s="64" t="s">
        <v>1633</v>
      </c>
      <c r="F27" s="64" t="str">
        <f t="shared" si="1"/>
        <v>対象外</v>
      </c>
    </row>
    <row r="28" spans="1:6" x14ac:dyDescent="0.4">
      <c r="A28" s="64" t="str">
        <f t="shared" si="0"/>
        <v>B戸建住宅4地域</v>
      </c>
      <c r="B28" s="64" t="s">
        <v>1008</v>
      </c>
      <c r="C28" s="64" t="s">
        <v>1649</v>
      </c>
      <c r="D28" s="64" t="s">
        <v>1652</v>
      </c>
      <c r="E28" s="64" t="s">
        <v>1632</v>
      </c>
      <c r="F28" s="64" t="str">
        <f t="shared" si="1"/>
        <v>対象</v>
      </c>
    </row>
    <row r="29" spans="1:6" x14ac:dyDescent="0.4">
      <c r="A29" s="64" t="str">
        <f t="shared" si="0"/>
        <v>B戸建住宅5～7地域</v>
      </c>
      <c r="B29" s="64" t="s">
        <v>1008</v>
      </c>
      <c r="C29" s="64" t="s">
        <v>1649</v>
      </c>
      <c r="D29" s="64" t="s">
        <v>1653</v>
      </c>
      <c r="E29" s="64" t="s">
        <v>1632</v>
      </c>
      <c r="F29" s="64" t="str">
        <f t="shared" si="1"/>
        <v>対象</v>
      </c>
    </row>
    <row r="30" spans="1:6" x14ac:dyDescent="0.4">
      <c r="A30" s="64" t="str">
        <f t="shared" si="0"/>
        <v>B共同住宅1～2地域</v>
      </c>
      <c r="B30" s="64" t="s">
        <v>1008</v>
      </c>
      <c r="C30" s="64" t="s">
        <v>1654</v>
      </c>
      <c r="D30" s="64" t="s">
        <v>1650</v>
      </c>
      <c r="E30" s="64" t="s">
        <v>1633</v>
      </c>
      <c r="F30" s="64" t="str">
        <f t="shared" si="1"/>
        <v>対象外</v>
      </c>
    </row>
    <row r="31" spans="1:6" x14ac:dyDescent="0.4">
      <c r="A31" s="64" t="str">
        <f t="shared" si="0"/>
        <v>B共同住宅3地域</v>
      </c>
      <c r="B31" s="64" t="s">
        <v>1008</v>
      </c>
      <c r="C31" s="64" t="s">
        <v>1654</v>
      </c>
      <c r="D31" s="64" t="s">
        <v>1651</v>
      </c>
      <c r="E31" s="64" t="s">
        <v>1632</v>
      </c>
      <c r="F31" s="64" t="str">
        <f t="shared" si="1"/>
        <v>対象</v>
      </c>
    </row>
    <row r="32" spans="1:6" x14ac:dyDescent="0.4">
      <c r="A32" s="64" t="str">
        <f t="shared" si="0"/>
        <v>B共同住宅4地域</v>
      </c>
      <c r="B32" s="64" t="s">
        <v>1008</v>
      </c>
      <c r="C32" s="64" t="s">
        <v>1654</v>
      </c>
      <c r="D32" s="64" t="s">
        <v>1652</v>
      </c>
      <c r="E32" s="64" t="s">
        <v>1632</v>
      </c>
      <c r="F32" s="64" t="str">
        <f t="shared" si="1"/>
        <v>対象</v>
      </c>
    </row>
    <row r="33" spans="1:6" x14ac:dyDescent="0.4">
      <c r="A33" s="64" t="str">
        <f t="shared" si="0"/>
        <v>B共同住宅5～7地域</v>
      </c>
      <c r="B33" s="64" t="s">
        <v>1008</v>
      </c>
      <c r="C33" s="64" t="s">
        <v>1654</v>
      </c>
      <c r="D33" s="64" t="s">
        <v>1653</v>
      </c>
      <c r="E33" s="64" t="s">
        <v>1632</v>
      </c>
      <c r="F33" s="64" t="str">
        <f t="shared" si="1"/>
        <v>対象</v>
      </c>
    </row>
    <row r="34" spans="1:6" x14ac:dyDescent="0.4">
      <c r="A34" s="64" t="str">
        <f t="shared" si="0"/>
        <v>C戸建住宅1～2地域</v>
      </c>
      <c r="B34" s="64" t="s">
        <v>1032</v>
      </c>
      <c r="C34" s="64" t="s">
        <v>1649</v>
      </c>
      <c r="D34" s="64" t="s">
        <v>1650</v>
      </c>
      <c r="E34" s="64" t="s">
        <v>1655</v>
      </c>
      <c r="F34" s="64" t="str">
        <f t="shared" si="1"/>
        <v>対象外</v>
      </c>
    </row>
    <row r="35" spans="1:6" x14ac:dyDescent="0.4">
      <c r="A35" s="64" t="str">
        <f t="shared" si="0"/>
        <v>C戸建住宅3地域</v>
      </c>
      <c r="B35" s="64" t="s">
        <v>1032</v>
      </c>
      <c r="C35" s="64" t="s">
        <v>1649</v>
      </c>
      <c r="D35" s="64" t="s">
        <v>1651</v>
      </c>
      <c r="E35" s="64" t="s">
        <v>1655</v>
      </c>
      <c r="F35" s="64" t="str">
        <f t="shared" si="1"/>
        <v>対象外</v>
      </c>
    </row>
    <row r="36" spans="1:6" x14ac:dyDescent="0.4">
      <c r="A36" s="64" t="str">
        <f t="shared" si="0"/>
        <v>C戸建住宅4地域</v>
      </c>
      <c r="B36" s="64" t="s">
        <v>1032</v>
      </c>
      <c r="C36" s="64" t="s">
        <v>1649</v>
      </c>
      <c r="D36" s="64" t="s">
        <v>1652</v>
      </c>
      <c r="E36" s="64" t="s">
        <v>1633</v>
      </c>
      <c r="F36" s="64" t="str">
        <f t="shared" si="1"/>
        <v>対象外</v>
      </c>
    </row>
    <row r="37" spans="1:6" x14ac:dyDescent="0.4">
      <c r="A37" s="64" t="str">
        <f t="shared" si="0"/>
        <v>C戸建住宅5～7地域</v>
      </c>
      <c r="B37" s="64" t="s">
        <v>1032</v>
      </c>
      <c r="C37" s="64" t="s">
        <v>1649</v>
      </c>
      <c r="D37" s="64" t="s">
        <v>1653</v>
      </c>
      <c r="E37" s="64" t="s">
        <v>1633</v>
      </c>
      <c r="F37" s="64" t="str">
        <f t="shared" si="1"/>
        <v>対象外</v>
      </c>
    </row>
    <row r="38" spans="1:6" x14ac:dyDescent="0.4">
      <c r="A38" s="64" t="str">
        <f t="shared" si="0"/>
        <v>C共同住宅1～2地域</v>
      </c>
      <c r="B38" s="64" t="s">
        <v>1032</v>
      </c>
      <c r="C38" s="64" t="s">
        <v>1654</v>
      </c>
      <c r="D38" s="64" t="s">
        <v>1650</v>
      </c>
      <c r="E38" s="64" t="s">
        <v>1655</v>
      </c>
      <c r="F38" s="64" t="str">
        <f t="shared" si="1"/>
        <v>対象外</v>
      </c>
    </row>
    <row r="39" spans="1:6" x14ac:dyDescent="0.4">
      <c r="A39" s="64" t="str">
        <f t="shared" si="0"/>
        <v>C共同住宅3地域</v>
      </c>
      <c r="B39" s="64" t="s">
        <v>1032</v>
      </c>
      <c r="C39" s="64" t="s">
        <v>1654</v>
      </c>
      <c r="D39" s="64" t="s">
        <v>1651</v>
      </c>
      <c r="E39" s="64" t="s">
        <v>1655</v>
      </c>
      <c r="F39" s="64" t="str">
        <f t="shared" si="1"/>
        <v>対象外</v>
      </c>
    </row>
    <row r="40" spans="1:6" x14ac:dyDescent="0.4">
      <c r="A40" s="64" t="str">
        <f t="shared" si="0"/>
        <v>C共同住宅4地域</v>
      </c>
      <c r="B40" s="64" t="s">
        <v>1032</v>
      </c>
      <c r="C40" s="64" t="s">
        <v>1654</v>
      </c>
      <c r="D40" s="64" t="s">
        <v>1652</v>
      </c>
      <c r="E40" s="64" t="s">
        <v>1632</v>
      </c>
      <c r="F40" s="64" t="str">
        <f t="shared" si="1"/>
        <v>対象</v>
      </c>
    </row>
    <row r="41" spans="1:6" x14ac:dyDescent="0.4">
      <c r="A41" s="64" t="str">
        <f t="shared" si="0"/>
        <v>C共同住宅5～7地域</v>
      </c>
      <c r="B41" s="64" t="s">
        <v>1032</v>
      </c>
      <c r="C41" s="64" t="s">
        <v>1654</v>
      </c>
      <c r="D41" s="64" t="s">
        <v>1653</v>
      </c>
      <c r="E41" s="64" t="s">
        <v>1632</v>
      </c>
      <c r="F41" s="64" t="str">
        <f t="shared" si="1"/>
        <v>対象</v>
      </c>
    </row>
    <row r="42" spans="1:6" x14ac:dyDescent="0.4">
      <c r="A42" s="64" t="str">
        <f t="shared" si="0"/>
        <v>D戸建住宅1～2地域</v>
      </c>
      <c r="B42" s="64" t="s">
        <v>658</v>
      </c>
      <c r="C42" s="64" t="s">
        <v>1649</v>
      </c>
      <c r="D42" s="64" t="s">
        <v>1650</v>
      </c>
      <c r="E42" s="64" t="s">
        <v>1655</v>
      </c>
      <c r="F42" s="64" t="str">
        <f t="shared" si="1"/>
        <v>対象外</v>
      </c>
    </row>
    <row r="43" spans="1:6" x14ac:dyDescent="0.4">
      <c r="A43" s="64" t="str">
        <f t="shared" si="0"/>
        <v>D戸建住宅3地域</v>
      </c>
      <c r="B43" s="64" t="s">
        <v>658</v>
      </c>
      <c r="C43" s="64" t="s">
        <v>1649</v>
      </c>
      <c r="D43" s="64" t="s">
        <v>1651</v>
      </c>
      <c r="E43" s="64" t="s">
        <v>1655</v>
      </c>
      <c r="F43" s="64" t="str">
        <f t="shared" si="1"/>
        <v>対象外</v>
      </c>
    </row>
    <row r="44" spans="1:6" x14ac:dyDescent="0.4">
      <c r="A44" s="64" t="str">
        <f t="shared" si="0"/>
        <v>D戸建住宅4地域</v>
      </c>
      <c r="B44" s="64" t="s">
        <v>658</v>
      </c>
      <c r="C44" s="64" t="s">
        <v>1649</v>
      </c>
      <c r="D44" s="64" t="s">
        <v>1652</v>
      </c>
      <c r="E44" s="64" t="s">
        <v>1633</v>
      </c>
      <c r="F44" s="64" t="str">
        <f t="shared" si="1"/>
        <v>対象外</v>
      </c>
    </row>
    <row r="45" spans="1:6" x14ac:dyDescent="0.4">
      <c r="A45" s="64" t="str">
        <f t="shared" si="0"/>
        <v>D戸建住宅5～7地域</v>
      </c>
      <c r="B45" s="64" t="s">
        <v>658</v>
      </c>
      <c r="C45" s="64" t="s">
        <v>1649</v>
      </c>
      <c r="D45" s="64" t="s">
        <v>1653</v>
      </c>
      <c r="E45" s="64" t="s">
        <v>1633</v>
      </c>
      <c r="F45" s="64" t="str">
        <f t="shared" si="1"/>
        <v>対象外</v>
      </c>
    </row>
    <row r="46" spans="1:6" x14ac:dyDescent="0.4">
      <c r="A46" s="64" t="str">
        <f t="shared" si="0"/>
        <v>D共同住宅1～2地域</v>
      </c>
      <c r="B46" s="64" t="s">
        <v>658</v>
      </c>
      <c r="C46" s="64" t="s">
        <v>1654</v>
      </c>
      <c r="D46" s="64" t="s">
        <v>1650</v>
      </c>
      <c r="E46" s="64" t="s">
        <v>1655</v>
      </c>
      <c r="F46" s="64" t="str">
        <f t="shared" si="1"/>
        <v>対象外</v>
      </c>
    </row>
    <row r="47" spans="1:6" x14ac:dyDescent="0.4">
      <c r="A47" s="64" t="str">
        <f t="shared" si="0"/>
        <v>D共同住宅3地域</v>
      </c>
      <c r="B47" s="64" t="s">
        <v>658</v>
      </c>
      <c r="C47" s="64" t="s">
        <v>1654</v>
      </c>
      <c r="D47" s="64" t="s">
        <v>1651</v>
      </c>
      <c r="E47" s="64" t="s">
        <v>1655</v>
      </c>
      <c r="F47" s="64" t="str">
        <f t="shared" si="1"/>
        <v>対象外</v>
      </c>
    </row>
    <row r="48" spans="1:6" x14ac:dyDescent="0.4">
      <c r="A48" s="64" t="str">
        <f t="shared" si="0"/>
        <v>D共同住宅4地域</v>
      </c>
      <c r="B48" s="64" t="s">
        <v>658</v>
      </c>
      <c r="C48" s="64" t="s">
        <v>1654</v>
      </c>
      <c r="D48" s="64" t="s">
        <v>1652</v>
      </c>
      <c r="E48" s="64" t="s">
        <v>1633</v>
      </c>
      <c r="F48" s="64" t="str">
        <f t="shared" si="1"/>
        <v>対象外</v>
      </c>
    </row>
    <row r="49" spans="1:6" x14ac:dyDescent="0.4">
      <c r="A49" s="64" t="str">
        <f t="shared" si="0"/>
        <v>D共同住宅5～7地域</v>
      </c>
      <c r="B49" s="64" t="s">
        <v>658</v>
      </c>
      <c r="C49" s="64" t="s">
        <v>1654</v>
      </c>
      <c r="D49" s="64" t="s">
        <v>1653</v>
      </c>
      <c r="E49" s="64" t="s">
        <v>1633</v>
      </c>
      <c r="F49" s="64" t="str">
        <f t="shared" si="1"/>
        <v>対象外</v>
      </c>
    </row>
    <row r="50" spans="1:6" x14ac:dyDescent="0.4">
      <c r="A50" s="64" t="str">
        <f t="shared" si="0"/>
        <v>E戸建住宅1～2地域</v>
      </c>
      <c r="B50" s="64" t="s">
        <v>659</v>
      </c>
      <c r="C50" s="64" t="s">
        <v>1649</v>
      </c>
      <c r="D50" s="64" t="s">
        <v>1650</v>
      </c>
      <c r="E50" s="64" t="s">
        <v>1655</v>
      </c>
      <c r="F50" s="64" t="str">
        <f t="shared" si="1"/>
        <v>対象外</v>
      </c>
    </row>
    <row r="51" spans="1:6" x14ac:dyDescent="0.4">
      <c r="A51" s="64" t="str">
        <f t="shared" si="0"/>
        <v>E戸建住宅3地域</v>
      </c>
      <c r="B51" s="64" t="s">
        <v>659</v>
      </c>
      <c r="C51" s="64" t="s">
        <v>1649</v>
      </c>
      <c r="D51" s="64" t="s">
        <v>1651</v>
      </c>
      <c r="E51" s="64" t="s">
        <v>1655</v>
      </c>
      <c r="F51" s="64" t="str">
        <f t="shared" si="1"/>
        <v>対象外</v>
      </c>
    </row>
    <row r="52" spans="1:6" x14ac:dyDescent="0.4">
      <c r="A52" s="64" t="str">
        <f t="shared" si="0"/>
        <v>E戸建住宅4地域</v>
      </c>
      <c r="B52" s="64" t="s">
        <v>659</v>
      </c>
      <c r="C52" s="64" t="s">
        <v>1649</v>
      </c>
      <c r="D52" s="64" t="s">
        <v>1652</v>
      </c>
      <c r="E52" s="64" t="s">
        <v>1655</v>
      </c>
      <c r="F52" s="64" t="str">
        <f t="shared" si="1"/>
        <v>対象外</v>
      </c>
    </row>
    <row r="53" spans="1:6" x14ac:dyDescent="0.4">
      <c r="A53" s="64" t="str">
        <f t="shared" si="0"/>
        <v>E戸建住宅5～7地域</v>
      </c>
      <c r="B53" s="64" t="s">
        <v>659</v>
      </c>
      <c r="C53" s="64" t="s">
        <v>1649</v>
      </c>
      <c r="D53" s="64" t="s">
        <v>1653</v>
      </c>
      <c r="E53" s="64" t="s">
        <v>1633</v>
      </c>
      <c r="F53" s="64" t="str">
        <f t="shared" si="1"/>
        <v>対象外</v>
      </c>
    </row>
    <row r="54" spans="1:6" x14ac:dyDescent="0.4">
      <c r="A54" s="64" t="str">
        <f t="shared" si="0"/>
        <v>E共同住宅1～2地域</v>
      </c>
      <c r="B54" s="64" t="s">
        <v>659</v>
      </c>
      <c r="C54" s="64" t="s">
        <v>1654</v>
      </c>
      <c r="D54" s="64" t="s">
        <v>1650</v>
      </c>
      <c r="E54" s="64" t="s">
        <v>1655</v>
      </c>
      <c r="F54" s="64" t="str">
        <f t="shared" si="1"/>
        <v>対象外</v>
      </c>
    </row>
    <row r="55" spans="1:6" x14ac:dyDescent="0.4">
      <c r="A55" s="64" t="str">
        <f t="shared" si="0"/>
        <v>E共同住宅3地域</v>
      </c>
      <c r="B55" s="64" t="s">
        <v>659</v>
      </c>
      <c r="C55" s="64" t="s">
        <v>1654</v>
      </c>
      <c r="D55" s="64" t="s">
        <v>1651</v>
      </c>
      <c r="E55" s="64" t="s">
        <v>1655</v>
      </c>
      <c r="F55" s="64" t="str">
        <f t="shared" si="1"/>
        <v>対象外</v>
      </c>
    </row>
    <row r="56" spans="1:6" x14ac:dyDescent="0.4">
      <c r="A56" s="64" t="str">
        <f t="shared" si="0"/>
        <v>E共同住宅4地域</v>
      </c>
      <c r="B56" s="64" t="s">
        <v>659</v>
      </c>
      <c r="C56" s="64" t="s">
        <v>1654</v>
      </c>
      <c r="D56" s="64" t="s">
        <v>1652</v>
      </c>
      <c r="E56" s="64" t="s">
        <v>1655</v>
      </c>
      <c r="F56" s="64" t="str">
        <f t="shared" si="1"/>
        <v>対象外</v>
      </c>
    </row>
    <row r="57" spans="1:6" x14ac:dyDescent="0.4">
      <c r="A57" s="64" t="str">
        <f t="shared" si="0"/>
        <v>E共同住宅5～7地域</v>
      </c>
      <c r="B57" s="64" t="s">
        <v>659</v>
      </c>
      <c r="C57" s="64" t="s">
        <v>1654</v>
      </c>
      <c r="D57" s="64" t="s">
        <v>1653</v>
      </c>
      <c r="E57" s="64" t="s">
        <v>1633</v>
      </c>
      <c r="F57" s="64" t="str">
        <f t="shared" si="1"/>
        <v>対象外</v>
      </c>
    </row>
    <row r="58" spans="1:6" x14ac:dyDescent="0.4">
      <c r="A58" s="64" t="str">
        <f t="shared" si="0"/>
        <v>Y戸建住宅8地域</v>
      </c>
      <c r="B58" s="64" t="s">
        <v>1656</v>
      </c>
      <c r="C58" s="64" t="s">
        <v>1649</v>
      </c>
      <c r="D58" s="64" t="s">
        <v>1657</v>
      </c>
      <c r="E58" s="64" t="s">
        <v>1632</v>
      </c>
      <c r="F58" s="64" t="str">
        <f t="shared" si="1"/>
        <v>対象</v>
      </c>
    </row>
    <row r="59" spans="1:6" x14ac:dyDescent="0.4">
      <c r="A59" s="64" t="str">
        <f t="shared" si="0"/>
        <v>Y共同住宅8地域</v>
      </c>
      <c r="B59" s="64" t="s">
        <v>1656</v>
      </c>
      <c r="C59" s="64" t="s">
        <v>1654</v>
      </c>
      <c r="D59" s="64" t="s">
        <v>1657</v>
      </c>
      <c r="E59" s="64" t="s">
        <v>1632</v>
      </c>
      <c r="F59" s="64" t="str">
        <f t="shared" si="1"/>
        <v>対象</v>
      </c>
    </row>
    <row r="60" spans="1:6" x14ac:dyDescent="0.4">
      <c r="A60" s="64" t="str">
        <f t="shared" si="0"/>
        <v>Z戸建住宅8地域</v>
      </c>
      <c r="B60" s="64" t="s">
        <v>1658</v>
      </c>
      <c r="C60" s="64" t="s">
        <v>1649</v>
      </c>
      <c r="D60" s="64" t="s">
        <v>1657</v>
      </c>
      <c r="E60" s="64" t="s">
        <v>1632</v>
      </c>
      <c r="F60" s="64" t="str">
        <f t="shared" si="1"/>
        <v>対象</v>
      </c>
    </row>
    <row r="61" spans="1:6" x14ac:dyDescent="0.4">
      <c r="A61" s="64" t="str">
        <f t="shared" si="0"/>
        <v>Z共同住宅8地域</v>
      </c>
      <c r="B61" s="64" t="s">
        <v>1658</v>
      </c>
      <c r="C61" s="64" t="s">
        <v>1654</v>
      </c>
      <c r="D61" s="64" t="s">
        <v>1657</v>
      </c>
      <c r="E61" s="64" t="s">
        <v>1632</v>
      </c>
      <c r="F61" s="64" t="str">
        <f t="shared" si="1"/>
        <v>対象</v>
      </c>
    </row>
  </sheetData>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154BF-4E75-4DC8-AD34-933ADDBDE366}">
  <sheetPr codeName="Sheet11"/>
  <dimension ref="A1:M1335"/>
  <sheetViews>
    <sheetView showGridLines="0" zoomScale="70" zoomScaleNormal="70" zoomScaleSheetLayoutView="70" zoomScalePageLayoutView="55" workbookViewId="0">
      <pane ySplit="1" topLeftCell="A2" activePane="bottomLeft" state="frozen"/>
      <selection activeCell="E9" sqref="E9"/>
      <selection pane="bottomLeft" activeCell="E9" sqref="E9"/>
    </sheetView>
  </sheetViews>
  <sheetFormatPr defaultColWidth="7.625" defaultRowHeight="15.75" x14ac:dyDescent="0.4"/>
  <cols>
    <col min="1" max="2" width="45.625" style="115" customWidth="1"/>
    <col min="3" max="3" width="7.625" style="115"/>
    <col min="4" max="5" width="45.625" style="115" customWidth="1"/>
    <col min="6" max="6" width="7.625" style="115"/>
    <col min="7" max="7" width="45.625" style="115" customWidth="1"/>
    <col min="8" max="8" width="7.625" style="115"/>
    <col min="9" max="10" width="45.625" style="115" customWidth="1"/>
    <col min="11" max="11" width="7.625" style="115"/>
    <col min="12" max="13" width="45.625" style="115" customWidth="1"/>
    <col min="14" max="14" width="7.625" style="115"/>
    <col min="15" max="15" width="35.75" style="115" customWidth="1"/>
    <col min="16" max="16" width="21.75" style="115" customWidth="1"/>
    <col min="17" max="16384" width="7.625" style="115"/>
  </cols>
  <sheetData>
    <row r="1" spans="1:13" ht="16.5" x14ac:dyDescent="0.4">
      <c r="A1" s="232" t="s">
        <v>1659</v>
      </c>
      <c r="B1" s="233" t="s">
        <v>58</v>
      </c>
      <c r="D1" s="232" t="s">
        <v>1660</v>
      </c>
      <c r="E1" s="233" t="s">
        <v>1661</v>
      </c>
      <c r="G1" s="232" t="s">
        <v>1662</v>
      </c>
      <c r="I1" s="234" t="s">
        <v>1663</v>
      </c>
      <c r="J1" s="235" t="s">
        <v>1661</v>
      </c>
      <c r="L1" s="232" t="s">
        <v>1664</v>
      </c>
      <c r="M1" s="233" t="s">
        <v>1665</v>
      </c>
    </row>
    <row r="2" spans="1:13" s="136" customFormat="1" x14ac:dyDescent="0.4">
      <c r="A2" s="136" t="s">
        <v>2063</v>
      </c>
      <c r="B2" s="136" t="s">
        <v>626</v>
      </c>
      <c r="D2" s="136" t="s">
        <v>2064</v>
      </c>
      <c r="E2" s="136" t="s">
        <v>1679</v>
      </c>
      <c r="G2" s="136" t="s">
        <v>1674</v>
      </c>
      <c r="L2" s="136" t="s">
        <v>1674</v>
      </c>
      <c r="M2" s="136" t="s">
        <v>1676</v>
      </c>
    </row>
    <row r="3" spans="1:13" s="136" customFormat="1" x14ac:dyDescent="0.4">
      <c r="A3" s="136" t="s">
        <v>2065</v>
      </c>
      <c r="B3" s="136" t="s">
        <v>632</v>
      </c>
      <c r="D3" s="136" t="s">
        <v>2064</v>
      </c>
      <c r="E3" s="136" t="s">
        <v>1705</v>
      </c>
      <c r="L3" s="136" t="s">
        <v>1674</v>
      </c>
      <c r="M3" s="136" t="s">
        <v>1694</v>
      </c>
    </row>
    <row r="4" spans="1:13" s="136" customFormat="1" x14ac:dyDescent="0.4">
      <c r="A4" s="136" t="s">
        <v>2065</v>
      </c>
      <c r="B4" s="136" t="s">
        <v>624</v>
      </c>
      <c r="D4" s="136" t="s">
        <v>2064</v>
      </c>
      <c r="E4" s="136" t="s">
        <v>1794</v>
      </c>
      <c r="L4" s="136" t="s">
        <v>1674</v>
      </c>
      <c r="M4" s="136" t="s">
        <v>1773</v>
      </c>
    </row>
    <row r="5" spans="1:13" s="136" customFormat="1" x14ac:dyDescent="0.4">
      <c r="A5" s="136" t="s">
        <v>2068</v>
      </c>
      <c r="B5" s="136" t="s">
        <v>632</v>
      </c>
      <c r="D5" s="136" t="s">
        <v>2066</v>
      </c>
      <c r="E5" s="136" t="s">
        <v>1705</v>
      </c>
      <c r="L5" s="136" t="s">
        <v>1674</v>
      </c>
      <c r="M5" s="136" t="s">
        <v>1714</v>
      </c>
    </row>
    <row r="6" spans="1:13" s="136" customFormat="1" x14ac:dyDescent="0.4">
      <c r="A6" s="136" t="s">
        <v>2070</v>
      </c>
      <c r="B6" s="136" t="s">
        <v>626</v>
      </c>
      <c r="D6" s="136" t="s">
        <v>2066</v>
      </c>
      <c r="E6" s="136" t="s">
        <v>1794</v>
      </c>
      <c r="L6" s="136" t="s">
        <v>1674</v>
      </c>
      <c r="M6" s="136" t="s">
        <v>1964</v>
      </c>
    </row>
    <row r="7" spans="1:13" s="136" customFormat="1" x14ac:dyDescent="0.4">
      <c r="A7" s="136" t="s">
        <v>2072</v>
      </c>
      <c r="B7" s="136" t="s">
        <v>626</v>
      </c>
      <c r="D7" s="136" t="s">
        <v>2067</v>
      </c>
      <c r="E7" s="136" t="s">
        <v>1679</v>
      </c>
      <c r="L7" s="136" t="s">
        <v>1674</v>
      </c>
      <c r="M7" s="136" t="s">
        <v>997</v>
      </c>
    </row>
    <row r="8" spans="1:13" s="136" customFormat="1" x14ac:dyDescent="0.4">
      <c r="A8" s="136" t="s">
        <v>2074</v>
      </c>
      <c r="B8" s="136" t="s">
        <v>632</v>
      </c>
      <c r="D8" s="136" t="s">
        <v>2067</v>
      </c>
      <c r="E8" s="136" t="s">
        <v>1705</v>
      </c>
      <c r="L8" s="136" t="s">
        <v>1674</v>
      </c>
      <c r="M8" s="136" t="s">
        <v>1001</v>
      </c>
    </row>
    <row r="9" spans="1:13" s="136" customFormat="1" x14ac:dyDescent="0.4">
      <c r="A9" s="136" t="s">
        <v>2074</v>
      </c>
      <c r="B9" s="136" t="s">
        <v>624</v>
      </c>
      <c r="D9" s="136" t="s">
        <v>2067</v>
      </c>
      <c r="E9" s="136" t="s">
        <v>1794</v>
      </c>
      <c r="L9" s="136" t="s">
        <v>1674</v>
      </c>
      <c r="M9" s="136" t="s">
        <v>1899</v>
      </c>
    </row>
    <row r="10" spans="1:13" s="136" customFormat="1" x14ac:dyDescent="0.4">
      <c r="A10" s="136" t="s">
        <v>2077</v>
      </c>
      <c r="B10" s="136" t="s">
        <v>632</v>
      </c>
      <c r="D10" s="136" t="s">
        <v>2069</v>
      </c>
      <c r="E10" s="136" t="s">
        <v>1705</v>
      </c>
      <c r="L10" s="136" t="s">
        <v>1674</v>
      </c>
      <c r="M10" s="136" t="s">
        <v>2005</v>
      </c>
    </row>
    <row r="11" spans="1:13" s="136" customFormat="1" x14ac:dyDescent="0.4">
      <c r="A11" s="136" t="s">
        <v>2079</v>
      </c>
      <c r="B11" s="136" t="s">
        <v>626</v>
      </c>
      <c r="D11" s="136" t="s">
        <v>2069</v>
      </c>
      <c r="E11" s="136" t="s">
        <v>1794</v>
      </c>
      <c r="L11" s="136" t="s">
        <v>1674</v>
      </c>
      <c r="M11" s="136" t="s">
        <v>1909</v>
      </c>
    </row>
    <row r="12" spans="1:13" x14ac:dyDescent="0.4">
      <c r="A12" s="136" t="s">
        <v>2081</v>
      </c>
      <c r="B12" s="136" t="s">
        <v>626</v>
      </c>
      <c r="D12" s="136" t="s">
        <v>2071</v>
      </c>
      <c r="E12" s="136" t="s">
        <v>1715</v>
      </c>
      <c r="F12" s="136"/>
      <c r="G12" s="136"/>
      <c r="L12" s="115" t="s">
        <v>1674</v>
      </c>
      <c r="M12" s="115" t="s">
        <v>1924</v>
      </c>
    </row>
    <row r="13" spans="1:13" x14ac:dyDescent="0.4">
      <c r="A13" s="136" t="s">
        <v>2083</v>
      </c>
      <c r="B13" s="136" t="s">
        <v>632</v>
      </c>
      <c r="D13" s="136" t="s">
        <v>2071</v>
      </c>
      <c r="E13" s="136" t="s">
        <v>1803</v>
      </c>
      <c r="F13" s="136"/>
      <c r="G13" s="136"/>
      <c r="L13" s="115" t="s">
        <v>1674</v>
      </c>
      <c r="M13" s="115" t="s">
        <v>1720</v>
      </c>
    </row>
    <row r="14" spans="1:13" x14ac:dyDescent="0.4">
      <c r="A14" s="136" t="s">
        <v>2083</v>
      </c>
      <c r="B14" s="136" t="s">
        <v>624</v>
      </c>
      <c r="D14" s="136" t="s">
        <v>2071</v>
      </c>
      <c r="E14" s="136" t="s">
        <v>1862</v>
      </c>
      <c r="F14" s="136"/>
      <c r="G14" s="136"/>
      <c r="L14" s="115" t="s">
        <v>1674</v>
      </c>
      <c r="M14" s="115" t="s">
        <v>2021</v>
      </c>
    </row>
    <row r="15" spans="1:13" x14ac:dyDescent="0.4">
      <c r="A15" s="136" t="s">
        <v>2086</v>
      </c>
      <c r="B15" s="136" t="s">
        <v>632</v>
      </c>
      <c r="D15" s="136" t="s">
        <v>2071</v>
      </c>
      <c r="E15" s="136" t="s">
        <v>1933</v>
      </c>
      <c r="F15" s="136"/>
      <c r="G15" s="136"/>
    </row>
    <row r="16" spans="1:13" x14ac:dyDescent="0.4">
      <c r="A16" s="136" t="s">
        <v>2088</v>
      </c>
      <c r="B16" s="136" t="s">
        <v>626</v>
      </c>
      <c r="D16" s="136" t="s">
        <v>2073</v>
      </c>
      <c r="E16" s="136" t="s">
        <v>1965</v>
      </c>
      <c r="F16" s="136"/>
      <c r="G16" s="136"/>
    </row>
    <row r="17" spans="1:7" x14ac:dyDescent="0.4">
      <c r="A17" s="136" t="s">
        <v>2090</v>
      </c>
      <c r="B17" s="136" t="s">
        <v>626</v>
      </c>
      <c r="D17" s="136" t="s">
        <v>2073</v>
      </c>
      <c r="E17" s="136" t="s">
        <v>1982</v>
      </c>
      <c r="F17" s="136"/>
      <c r="G17" s="136"/>
    </row>
    <row r="18" spans="1:7" x14ac:dyDescent="0.4">
      <c r="A18" s="136"/>
      <c r="B18" s="136"/>
      <c r="D18" s="136" t="s">
        <v>2073</v>
      </c>
      <c r="E18" s="136" t="s">
        <v>1975</v>
      </c>
      <c r="F18" s="136"/>
      <c r="G18" s="136"/>
    </row>
    <row r="19" spans="1:7" x14ac:dyDescent="0.4">
      <c r="A19" s="136"/>
      <c r="B19" s="136"/>
      <c r="D19" s="136" t="s">
        <v>2073</v>
      </c>
      <c r="E19" s="136" t="s">
        <v>1991</v>
      </c>
      <c r="F19" s="136"/>
      <c r="G19" s="136"/>
    </row>
    <row r="20" spans="1:7" x14ac:dyDescent="0.4">
      <c r="A20" s="136"/>
      <c r="B20" s="136"/>
      <c r="D20" s="136" t="s">
        <v>2073</v>
      </c>
      <c r="E20" s="136" t="s">
        <v>1998</v>
      </c>
      <c r="F20" s="136"/>
      <c r="G20" s="136"/>
    </row>
    <row r="21" spans="1:7" x14ac:dyDescent="0.4">
      <c r="A21" s="136"/>
      <c r="B21" s="136"/>
      <c r="D21" s="136" t="s">
        <v>2073</v>
      </c>
      <c r="E21" s="136" t="s">
        <v>1933</v>
      </c>
      <c r="F21" s="136"/>
      <c r="G21" s="136"/>
    </row>
    <row r="22" spans="1:7" x14ac:dyDescent="0.4">
      <c r="A22" s="136"/>
      <c r="B22" s="136"/>
      <c r="D22" s="136" t="s">
        <v>2075</v>
      </c>
      <c r="E22" s="136" t="s">
        <v>1705</v>
      </c>
      <c r="F22" s="136"/>
      <c r="G22" s="136"/>
    </row>
    <row r="23" spans="1:7" x14ac:dyDescent="0.4">
      <c r="A23" s="136"/>
      <c r="B23" s="136"/>
      <c r="D23" s="136" t="s">
        <v>2075</v>
      </c>
      <c r="E23" s="136" t="s">
        <v>1828</v>
      </c>
      <c r="F23" s="136"/>
      <c r="G23" s="136"/>
    </row>
    <row r="24" spans="1:7" x14ac:dyDescent="0.4">
      <c r="A24" s="136"/>
      <c r="B24" s="136"/>
      <c r="D24" s="136" t="s">
        <v>2075</v>
      </c>
      <c r="E24" s="136" t="s">
        <v>1862</v>
      </c>
      <c r="F24" s="136"/>
      <c r="G24" s="136"/>
    </row>
    <row r="25" spans="1:7" x14ac:dyDescent="0.4">
      <c r="A25" s="136"/>
      <c r="B25" s="136"/>
      <c r="D25" s="136" t="s">
        <v>2075</v>
      </c>
      <c r="E25" s="136" t="s">
        <v>1933</v>
      </c>
      <c r="F25" s="136"/>
      <c r="G25" s="136"/>
    </row>
    <row r="26" spans="1:7" x14ac:dyDescent="0.4">
      <c r="A26" s="136"/>
      <c r="B26" s="136"/>
      <c r="D26" s="136" t="s">
        <v>2076</v>
      </c>
      <c r="E26" s="136" t="s">
        <v>1745</v>
      </c>
      <c r="F26" s="136"/>
      <c r="G26" s="136"/>
    </row>
    <row r="27" spans="1:7" x14ac:dyDescent="0.4">
      <c r="A27" s="136"/>
      <c r="B27" s="136"/>
      <c r="D27" s="136" t="s">
        <v>2076</v>
      </c>
      <c r="E27" s="136" t="s">
        <v>1828</v>
      </c>
      <c r="F27" s="136"/>
      <c r="G27" s="136"/>
    </row>
    <row r="28" spans="1:7" x14ac:dyDescent="0.4">
      <c r="A28" s="136"/>
      <c r="B28" s="136"/>
      <c r="D28" s="136" t="s">
        <v>2076</v>
      </c>
      <c r="E28" s="136" t="s">
        <v>1862</v>
      </c>
      <c r="F28" s="136"/>
      <c r="G28" s="136"/>
    </row>
    <row r="29" spans="1:7" x14ac:dyDescent="0.4">
      <c r="A29" s="136"/>
      <c r="B29" s="136"/>
      <c r="D29" s="136" t="s">
        <v>2076</v>
      </c>
      <c r="E29" s="136" t="s">
        <v>1933</v>
      </c>
      <c r="F29" s="136"/>
      <c r="G29" s="136"/>
    </row>
    <row r="30" spans="1:7" x14ac:dyDescent="0.4">
      <c r="A30" s="136"/>
      <c r="B30" s="136"/>
      <c r="D30" s="136" t="s">
        <v>2078</v>
      </c>
      <c r="E30" s="136" t="s">
        <v>1783</v>
      </c>
      <c r="F30" s="136"/>
      <c r="G30" s="136"/>
    </row>
    <row r="31" spans="1:7" x14ac:dyDescent="0.4">
      <c r="A31" s="136"/>
      <c r="B31" s="136"/>
      <c r="D31" s="136" t="s">
        <v>2078</v>
      </c>
      <c r="E31" s="136" t="s">
        <v>1803</v>
      </c>
      <c r="F31" s="136"/>
      <c r="G31" s="136"/>
    </row>
    <row r="32" spans="1:7" x14ac:dyDescent="0.4">
      <c r="A32" s="136"/>
      <c r="B32" s="136"/>
      <c r="D32" s="136" t="s">
        <v>2078</v>
      </c>
      <c r="E32" s="136" t="s">
        <v>1862</v>
      </c>
      <c r="F32" s="136"/>
      <c r="G32" s="136"/>
    </row>
    <row r="33" spans="1:7" x14ac:dyDescent="0.4">
      <c r="A33" s="136"/>
      <c r="B33" s="136"/>
      <c r="D33" s="136" t="s">
        <v>2078</v>
      </c>
      <c r="E33" s="136" t="s">
        <v>1933</v>
      </c>
      <c r="F33" s="136"/>
      <c r="G33" s="136"/>
    </row>
    <row r="34" spans="1:7" x14ac:dyDescent="0.4">
      <c r="A34" s="136"/>
      <c r="B34" s="136"/>
      <c r="D34" s="136" t="s">
        <v>2080</v>
      </c>
      <c r="E34" s="136" t="s">
        <v>1901</v>
      </c>
      <c r="F34" s="136"/>
      <c r="G34" s="136"/>
    </row>
    <row r="35" spans="1:7" x14ac:dyDescent="0.4">
      <c r="A35" s="136"/>
      <c r="B35" s="136"/>
      <c r="D35" s="136" t="s">
        <v>2082</v>
      </c>
      <c r="E35" s="136" t="s">
        <v>2007</v>
      </c>
      <c r="F35" s="136"/>
      <c r="G35" s="136"/>
    </row>
    <row r="36" spans="1:7" x14ac:dyDescent="0.4">
      <c r="A36" s="136"/>
      <c r="B36" s="136"/>
      <c r="D36" s="136" t="s">
        <v>2084</v>
      </c>
      <c r="E36" s="136" t="s">
        <v>1901</v>
      </c>
      <c r="F36" s="136"/>
      <c r="G36" s="136"/>
    </row>
    <row r="37" spans="1:7" x14ac:dyDescent="0.4">
      <c r="A37" s="136"/>
      <c r="B37" s="136"/>
      <c r="D37" s="136" t="s">
        <v>2085</v>
      </c>
      <c r="E37" s="136" t="s">
        <v>1901</v>
      </c>
      <c r="F37" s="136"/>
      <c r="G37" s="136"/>
    </row>
    <row r="38" spans="1:7" x14ac:dyDescent="0.4">
      <c r="A38" s="136"/>
      <c r="B38" s="136"/>
      <c r="D38" s="136" t="s">
        <v>2087</v>
      </c>
      <c r="E38" s="136" t="s">
        <v>1901</v>
      </c>
      <c r="F38" s="136"/>
      <c r="G38" s="136"/>
    </row>
    <row r="39" spans="1:7" x14ac:dyDescent="0.4">
      <c r="A39" s="136"/>
      <c r="B39" s="136"/>
      <c r="D39" s="136" t="s">
        <v>2089</v>
      </c>
      <c r="E39" s="136" t="s">
        <v>1715</v>
      </c>
      <c r="F39" s="136"/>
      <c r="G39" s="136"/>
    </row>
    <row r="40" spans="1:7" x14ac:dyDescent="0.4">
      <c r="A40" s="136"/>
      <c r="B40" s="136"/>
      <c r="D40" s="136" t="s">
        <v>2089</v>
      </c>
      <c r="E40" s="136" t="s">
        <v>1803</v>
      </c>
      <c r="F40" s="136"/>
      <c r="G40" s="136"/>
    </row>
    <row r="41" spans="1:7" x14ac:dyDescent="0.4">
      <c r="A41" s="136"/>
      <c r="B41" s="136"/>
      <c r="D41" s="136" t="s">
        <v>2089</v>
      </c>
      <c r="E41" s="136" t="s">
        <v>1862</v>
      </c>
      <c r="F41" s="136"/>
      <c r="G41" s="136"/>
    </row>
    <row r="42" spans="1:7" x14ac:dyDescent="0.4">
      <c r="A42" s="136"/>
      <c r="B42" s="136"/>
      <c r="D42" s="136" t="s">
        <v>2089</v>
      </c>
      <c r="E42" s="136" t="s">
        <v>1933</v>
      </c>
      <c r="F42" s="136"/>
      <c r="G42" s="136"/>
    </row>
    <row r="43" spans="1:7" x14ac:dyDescent="0.4">
      <c r="A43" s="136"/>
      <c r="B43" s="136"/>
      <c r="D43" s="136" t="s">
        <v>2091</v>
      </c>
      <c r="E43" s="136" t="s">
        <v>1965</v>
      </c>
      <c r="F43" s="136"/>
      <c r="G43" s="136"/>
    </row>
    <row r="44" spans="1:7" x14ac:dyDescent="0.4">
      <c r="A44" s="136"/>
      <c r="B44" s="136"/>
      <c r="D44" s="136" t="s">
        <v>2091</v>
      </c>
      <c r="E44" s="136" t="s">
        <v>1982</v>
      </c>
      <c r="F44" s="136"/>
      <c r="G44" s="136"/>
    </row>
    <row r="45" spans="1:7" x14ac:dyDescent="0.4">
      <c r="A45" s="136"/>
      <c r="B45" s="136"/>
      <c r="D45" s="136" t="s">
        <v>2091</v>
      </c>
      <c r="E45" s="136" t="s">
        <v>1975</v>
      </c>
      <c r="F45" s="136"/>
      <c r="G45" s="136"/>
    </row>
    <row r="46" spans="1:7" x14ac:dyDescent="0.4">
      <c r="A46" s="136"/>
      <c r="B46" s="136"/>
      <c r="D46" s="136" t="s">
        <v>2091</v>
      </c>
      <c r="E46" s="136" t="s">
        <v>1991</v>
      </c>
      <c r="F46" s="136"/>
      <c r="G46" s="136"/>
    </row>
    <row r="47" spans="1:7" x14ac:dyDescent="0.4">
      <c r="A47" s="136"/>
      <c r="B47" s="136"/>
      <c r="D47" s="136" t="s">
        <v>2091</v>
      </c>
      <c r="E47" s="136" t="s">
        <v>1998</v>
      </c>
      <c r="F47" s="136"/>
      <c r="G47" s="136"/>
    </row>
    <row r="48" spans="1:7" x14ac:dyDescent="0.4">
      <c r="A48" s="136"/>
      <c r="B48" s="136"/>
      <c r="D48" s="136" t="s">
        <v>2091</v>
      </c>
      <c r="E48" s="136" t="s">
        <v>1933</v>
      </c>
      <c r="F48" s="136"/>
      <c r="G48" s="136"/>
    </row>
    <row r="49" spans="1:7" x14ac:dyDescent="0.4">
      <c r="A49" s="136"/>
      <c r="B49" s="136"/>
      <c r="D49" s="136"/>
      <c r="E49" s="136"/>
      <c r="F49" s="136"/>
      <c r="G49" s="136"/>
    </row>
    <row r="50" spans="1:7" x14ac:dyDescent="0.4">
      <c r="A50" s="136"/>
      <c r="B50" s="136"/>
      <c r="D50" s="136"/>
      <c r="E50" s="136"/>
      <c r="F50" s="136"/>
      <c r="G50" s="136"/>
    </row>
    <row r="51" spans="1:7" x14ac:dyDescent="0.4">
      <c r="A51" s="136"/>
      <c r="B51" s="136"/>
      <c r="D51" s="136"/>
      <c r="E51" s="136"/>
      <c r="F51" s="136"/>
      <c r="G51" s="136"/>
    </row>
    <row r="52" spans="1:7" x14ac:dyDescent="0.4">
      <c r="A52" s="136"/>
      <c r="B52" s="136"/>
      <c r="D52" s="136"/>
      <c r="E52" s="136"/>
      <c r="F52" s="136"/>
      <c r="G52" s="136"/>
    </row>
    <row r="53" spans="1:7" x14ac:dyDescent="0.4">
      <c r="A53" s="136"/>
      <c r="B53" s="136"/>
      <c r="D53" s="136"/>
      <c r="E53" s="136"/>
      <c r="F53" s="136"/>
      <c r="G53" s="136"/>
    </row>
    <row r="54" spans="1:7" x14ac:dyDescent="0.4">
      <c r="A54" s="136"/>
      <c r="B54" s="136"/>
      <c r="D54" s="136"/>
      <c r="E54" s="136"/>
      <c r="F54" s="136"/>
      <c r="G54" s="136"/>
    </row>
    <row r="55" spans="1:7" x14ac:dyDescent="0.4">
      <c r="A55" s="136"/>
      <c r="B55" s="136"/>
      <c r="D55" s="136"/>
      <c r="E55" s="136"/>
      <c r="F55" s="136"/>
      <c r="G55" s="136"/>
    </row>
    <row r="56" spans="1:7" x14ac:dyDescent="0.4">
      <c r="A56" s="136"/>
      <c r="B56" s="136"/>
      <c r="D56" s="136"/>
      <c r="E56" s="136"/>
      <c r="F56" s="136"/>
      <c r="G56" s="136"/>
    </row>
    <row r="57" spans="1:7" x14ac:dyDescent="0.4">
      <c r="A57" s="136"/>
      <c r="B57" s="136"/>
      <c r="D57" s="136"/>
      <c r="E57" s="136"/>
      <c r="F57" s="136"/>
      <c r="G57" s="136"/>
    </row>
    <row r="58" spans="1:7" x14ac:dyDescent="0.4">
      <c r="A58" s="136"/>
      <c r="B58" s="136"/>
      <c r="D58" s="136"/>
      <c r="E58" s="136"/>
      <c r="F58" s="136"/>
      <c r="G58" s="136"/>
    </row>
    <row r="59" spans="1:7" x14ac:dyDescent="0.4">
      <c r="A59" s="136"/>
      <c r="B59" s="136"/>
      <c r="D59" s="136"/>
      <c r="E59" s="136"/>
      <c r="F59" s="136"/>
      <c r="G59" s="136"/>
    </row>
    <row r="60" spans="1:7" x14ac:dyDescent="0.4">
      <c r="A60" s="136"/>
      <c r="B60" s="136"/>
      <c r="D60" s="136"/>
      <c r="E60" s="136"/>
      <c r="F60" s="136"/>
      <c r="G60" s="136"/>
    </row>
    <row r="61" spans="1:7" x14ac:dyDescent="0.4">
      <c r="A61" s="136"/>
      <c r="B61" s="136"/>
      <c r="D61" s="136"/>
      <c r="E61" s="136"/>
      <c r="F61" s="136"/>
      <c r="G61" s="136"/>
    </row>
    <row r="62" spans="1:7" x14ac:dyDescent="0.4">
      <c r="A62" s="136"/>
      <c r="B62" s="136"/>
      <c r="D62" s="136"/>
      <c r="E62" s="136"/>
      <c r="F62" s="136"/>
      <c r="G62" s="136"/>
    </row>
    <row r="63" spans="1:7" x14ac:dyDescent="0.4">
      <c r="A63" s="136"/>
      <c r="B63" s="136"/>
      <c r="D63" s="136"/>
      <c r="E63" s="136"/>
      <c r="F63" s="136"/>
      <c r="G63" s="136"/>
    </row>
    <row r="64" spans="1:7" x14ac:dyDescent="0.4">
      <c r="A64" s="136"/>
      <c r="B64" s="136"/>
      <c r="D64" s="136"/>
      <c r="E64" s="136"/>
      <c r="F64" s="136"/>
      <c r="G64" s="136"/>
    </row>
    <row r="65" spans="1:7" x14ac:dyDescent="0.4">
      <c r="A65" s="136"/>
      <c r="B65" s="136"/>
      <c r="D65" s="136"/>
      <c r="E65" s="136"/>
      <c r="F65" s="136"/>
      <c r="G65" s="136"/>
    </row>
    <row r="66" spans="1:7" x14ac:dyDescent="0.4">
      <c r="A66" s="136"/>
      <c r="B66" s="136"/>
      <c r="D66" s="136"/>
      <c r="E66" s="136"/>
      <c r="F66" s="136"/>
      <c r="G66" s="136"/>
    </row>
    <row r="67" spans="1:7" x14ac:dyDescent="0.4">
      <c r="A67" s="136"/>
      <c r="B67" s="136"/>
      <c r="D67" s="136"/>
      <c r="E67" s="136"/>
      <c r="F67" s="136"/>
      <c r="G67" s="136"/>
    </row>
    <row r="68" spans="1:7" x14ac:dyDescent="0.4">
      <c r="A68" s="136"/>
      <c r="B68" s="136"/>
      <c r="D68" s="136"/>
      <c r="E68" s="136"/>
      <c r="F68" s="136"/>
      <c r="G68" s="136"/>
    </row>
    <row r="69" spans="1:7" x14ac:dyDescent="0.4">
      <c r="A69" s="136"/>
      <c r="B69" s="136"/>
      <c r="D69" s="136"/>
      <c r="E69" s="136"/>
      <c r="F69" s="136"/>
      <c r="G69" s="136"/>
    </row>
    <row r="70" spans="1:7" x14ac:dyDescent="0.4">
      <c r="A70" s="136"/>
      <c r="B70" s="136"/>
      <c r="D70" s="136"/>
      <c r="E70" s="136"/>
      <c r="F70" s="136"/>
      <c r="G70" s="136"/>
    </row>
    <row r="71" spans="1:7" x14ac:dyDescent="0.4">
      <c r="A71" s="136"/>
      <c r="B71" s="136"/>
      <c r="D71" s="136"/>
      <c r="E71" s="136"/>
      <c r="F71" s="136"/>
      <c r="G71" s="136"/>
    </row>
    <row r="72" spans="1:7" x14ac:dyDescent="0.4">
      <c r="A72" s="136"/>
      <c r="B72" s="136"/>
      <c r="D72" s="136"/>
      <c r="E72" s="136"/>
      <c r="F72" s="136"/>
      <c r="G72" s="136"/>
    </row>
    <row r="73" spans="1:7" x14ac:dyDescent="0.4">
      <c r="A73" s="136"/>
      <c r="B73" s="136"/>
      <c r="D73" s="136"/>
      <c r="E73" s="136"/>
      <c r="F73" s="136"/>
      <c r="G73" s="136"/>
    </row>
    <row r="74" spans="1:7" x14ac:dyDescent="0.4">
      <c r="A74" s="136"/>
      <c r="B74" s="136"/>
      <c r="D74" s="136"/>
      <c r="E74" s="136"/>
      <c r="F74" s="136"/>
      <c r="G74" s="136"/>
    </row>
    <row r="75" spans="1:7" x14ac:dyDescent="0.4">
      <c r="A75" s="136"/>
      <c r="B75" s="136"/>
      <c r="D75" s="136"/>
      <c r="E75" s="136"/>
      <c r="F75" s="136"/>
      <c r="G75" s="136"/>
    </row>
    <row r="76" spans="1:7" x14ac:dyDescent="0.4">
      <c r="A76" s="136"/>
      <c r="B76" s="136"/>
      <c r="D76" s="136"/>
      <c r="E76" s="136"/>
      <c r="F76" s="136"/>
      <c r="G76" s="136"/>
    </row>
    <row r="77" spans="1:7" x14ac:dyDescent="0.4">
      <c r="A77" s="136"/>
      <c r="B77" s="136"/>
      <c r="D77" s="136"/>
      <c r="E77" s="136"/>
      <c r="F77" s="136"/>
      <c r="G77" s="136"/>
    </row>
    <row r="78" spans="1:7" x14ac:dyDescent="0.4">
      <c r="A78" s="136"/>
      <c r="B78" s="136"/>
      <c r="D78" s="136"/>
      <c r="E78" s="136"/>
      <c r="F78" s="136"/>
      <c r="G78" s="136"/>
    </row>
    <row r="79" spans="1:7" x14ac:dyDescent="0.4">
      <c r="A79" s="136"/>
      <c r="B79" s="136"/>
      <c r="D79" s="136"/>
      <c r="E79" s="136"/>
      <c r="F79" s="136"/>
      <c r="G79" s="136"/>
    </row>
    <row r="80" spans="1:7" x14ac:dyDescent="0.4">
      <c r="A80" s="136"/>
      <c r="B80" s="136"/>
      <c r="D80" s="136"/>
      <c r="E80" s="136"/>
      <c r="F80" s="136"/>
      <c r="G80" s="136"/>
    </row>
    <row r="81" spans="1:7" x14ac:dyDescent="0.4">
      <c r="A81" s="136"/>
      <c r="B81" s="136"/>
      <c r="D81" s="136"/>
      <c r="E81" s="136"/>
      <c r="F81" s="136"/>
      <c r="G81" s="136"/>
    </row>
    <row r="82" spans="1:7" x14ac:dyDescent="0.4">
      <c r="A82" s="136"/>
      <c r="B82" s="136"/>
      <c r="D82" s="136"/>
      <c r="E82" s="136"/>
      <c r="F82" s="136"/>
      <c r="G82" s="136"/>
    </row>
    <row r="83" spans="1:7" x14ac:dyDescent="0.4">
      <c r="A83" s="136"/>
      <c r="B83" s="136"/>
      <c r="D83" s="136"/>
      <c r="E83" s="136"/>
      <c r="F83" s="136"/>
      <c r="G83" s="136"/>
    </row>
    <row r="84" spans="1:7" x14ac:dyDescent="0.4">
      <c r="A84" s="136"/>
      <c r="B84" s="136"/>
      <c r="D84" s="136"/>
      <c r="E84" s="136"/>
      <c r="F84" s="136"/>
      <c r="G84" s="136"/>
    </row>
    <row r="85" spans="1:7" x14ac:dyDescent="0.4">
      <c r="A85" s="136"/>
      <c r="B85" s="136"/>
      <c r="D85" s="136"/>
      <c r="E85" s="136"/>
      <c r="F85" s="136"/>
      <c r="G85" s="136"/>
    </row>
    <row r="86" spans="1:7" x14ac:dyDescent="0.4">
      <c r="A86" s="136"/>
      <c r="B86" s="136"/>
      <c r="D86" s="136"/>
      <c r="E86" s="136"/>
      <c r="F86" s="136"/>
      <c r="G86" s="136"/>
    </row>
    <row r="87" spans="1:7" x14ac:dyDescent="0.4">
      <c r="A87" s="136"/>
      <c r="B87" s="136"/>
      <c r="D87" s="136"/>
      <c r="E87" s="136"/>
      <c r="F87" s="136"/>
      <c r="G87" s="136"/>
    </row>
    <row r="88" spans="1:7" x14ac:dyDescent="0.4">
      <c r="A88" s="136"/>
      <c r="B88" s="136"/>
      <c r="D88" s="136"/>
      <c r="E88" s="136"/>
      <c r="F88" s="136"/>
      <c r="G88" s="136"/>
    </row>
    <row r="89" spans="1:7" x14ac:dyDescent="0.4">
      <c r="A89" s="136"/>
      <c r="B89" s="136"/>
      <c r="D89" s="136"/>
      <c r="E89" s="136"/>
      <c r="F89" s="136"/>
      <c r="G89" s="136"/>
    </row>
    <row r="90" spans="1:7" x14ac:dyDescent="0.4">
      <c r="A90" s="136"/>
      <c r="B90" s="136"/>
      <c r="D90" s="136"/>
      <c r="E90" s="136"/>
      <c r="F90" s="136"/>
      <c r="G90" s="136"/>
    </row>
    <row r="91" spans="1:7" x14ac:dyDescent="0.4">
      <c r="A91" s="136"/>
      <c r="B91" s="136"/>
      <c r="D91" s="136"/>
      <c r="E91" s="136"/>
      <c r="F91" s="136"/>
      <c r="G91" s="136"/>
    </row>
    <row r="92" spans="1:7" x14ac:dyDescent="0.4">
      <c r="A92" s="136"/>
      <c r="B92" s="136"/>
      <c r="D92" s="136"/>
      <c r="E92" s="136"/>
      <c r="F92" s="136"/>
      <c r="G92" s="136"/>
    </row>
    <row r="93" spans="1:7" x14ac:dyDescent="0.4">
      <c r="A93" s="136"/>
      <c r="B93" s="136"/>
      <c r="D93" s="136"/>
      <c r="E93" s="136"/>
      <c r="F93" s="136"/>
      <c r="G93" s="136"/>
    </row>
    <row r="94" spans="1:7" x14ac:dyDescent="0.4">
      <c r="A94" s="136"/>
      <c r="B94" s="136"/>
      <c r="D94" s="136"/>
      <c r="E94" s="136"/>
      <c r="F94" s="136"/>
      <c r="G94" s="136"/>
    </row>
    <row r="95" spans="1:7" x14ac:dyDescent="0.4">
      <c r="A95" s="136"/>
      <c r="B95" s="136"/>
      <c r="D95" s="136"/>
      <c r="E95" s="136"/>
      <c r="F95" s="136"/>
      <c r="G95" s="136"/>
    </row>
    <row r="96" spans="1:7" x14ac:dyDescent="0.4">
      <c r="A96" s="136"/>
      <c r="B96" s="136"/>
      <c r="D96" s="136"/>
      <c r="E96" s="136"/>
      <c r="F96" s="136"/>
      <c r="G96" s="136"/>
    </row>
    <row r="97" spans="1:7" x14ac:dyDescent="0.4">
      <c r="A97" s="136"/>
      <c r="B97" s="136"/>
      <c r="D97" s="136"/>
      <c r="E97" s="136"/>
      <c r="F97" s="136"/>
      <c r="G97" s="136"/>
    </row>
    <row r="98" spans="1:7" x14ac:dyDescent="0.4">
      <c r="A98" s="136"/>
      <c r="B98" s="136"/>
      <c r="D98" s="136"/>
      <c r="E98" s="136"/>
      <c r="F98" s="136"/>
      <c r="G98" s="136"/>
    </row>
    <row r="99" spans="1:7" x14ac:dyDescent="0.4">
      <c r="A99" s="136"/>
      <c r="B99" s="136"/>
      <c r="D99" s="136"/>
      <c r="E99" s="136"/>
      <c r="F99" s="136"/>
      <c r="G99" s="136"/>
    </row>
    <row r="100" spans="1:7" x14ac:dyDescent="0.4">
      <c r="A100" s="136"/>
      <c r="B100" s="136"/>
      <c r="D100" s="136"/>
      <c r="E100" s="136"/>
      <c r="F100" s="136"/>
      <c r="G100" s="136"/>
    </row>
    <row r="101" spans="1:7" x14ac:dyDescent="0.4">
      <c r="A101" s="136"/>
      <c r="B101" s="136"/>
      <c r="D101" s="136"/>
      <c r="E101" s="136"/>
      <c r="F101" s="136"/>
      <c r="G101" s="136"/>
    </row>
    <row r="102" spans="1:7" x14ac:dyDescent="0.4">
      <c r="A102" s="136"/>
      <c r="B102" s="136"/>
      <c r="D102" s="136"/>
      <c r="E102" s="136"/>
      <c r="F102" s="136"/>
      <c r="G102" s="136"/>
    </row>
    <row r="103" spans="1:7" x14ac:dyDescent="0.4">
      <c r="A103" s="136"/>
      <c r="B103" s="136"/>
      <c r="D103" s="136"/>
      <c r="E103" s="136"/>
      <c r="F103" s="136"/>
      <c r="G103" s="136"/>
    </row>
    <row r="104" spans="1:7" x14ac:dyDescent="0.4">
      <c r="A104" s="136"/>
      <c r="B104" s="136"/>
      <c r="D104" s="136"/>
      <c r="E104" s="136"/>
      <c r="F104" s="136"/>
      <c r="G104" s="136"/>
    </row>
    <row r="105" spans="1:7" x14ac:dyDescent="0.4">
      <c r="A105" s="136"/>
      <c r="B105" s="136"/>
      <c r="D105" s="136"/>
      <c r="E105" s="136"/>
      <c r="F105" s="136"/>
      <c r="G105" s="136"/>
    </row>
    <row r="106" spans="1:7" x14ac:dyDescent="0.4">
      <c r="A106" s="136"/>
      <c r="B106" s="136"/>
      <c r="D106" s="136"/>
      <c r="E106" s="136"/>
      <c r="F106" s="136"/>
      <c r="G106" s="136"/>
    </row>
    <row r="107" spans="1:7" x14ac:dyDescent="0.4">
      <c r="A107" s="136"/>
      <c r="B107" s="136"/>
      <c r="D107" s="136"/>
      <c r="E107" s="136"/>
      <c r="F107" s="136"/>
      <c r="G107" s="136"/>
    </row>
    <row r="108" spans="1:7" x14ac:dyDescent="0.4">
      <c r="A108" s="136"/>
      <c r="B108" s="136"/>
      <c r="D108" s="136"/>
      <c r="E108" s="136"/>
      <c r="F108" s="136"/>
      <c r="G108" s="136"/>
    </row>
    <row r="109" spans="1:7" x14ac:dyDescent="0.4">
      <c r="A109" s="136"/>
      <c r="B109" s="136"/>
      <c r="D109" s="136"/>
      <c r="E109" s="136"/>
      <c r="F109" s="136"/>
      <c r="G109" s="136"/>
    </row>
    <row r="110" spans="1:7" x14ac:dyDescent="0.4">
      <c r="A110" s="136"/>
      <c r="B110" s="136"/>
      <c r="D110" s="136"/>
      <c r="E110" s="136"/>
      <c r="F110" s="136"/>
      <c r="G110" s="136"/>
    </row>
    <row r="111" spans="1:7" x14ac:dyDescent="0.4">
      <c r="A111" s="136"/>
      <c r="B111" s="136"/>
      <c r="D111" s="136"/>
      <c r="E111" s="136"/>
      <c r="F111" s="136"/>
      <c r="G111" s="136"/>
    </row>
    <row r="112" spans="1:7" x14ac:dyDescent="0.4">
      <c r="A112" s="136"/>
      <c r="B112" s="136"/>
      <c r="D112" s="136"/>
      <c r="E112" s="136"/>
      <c r="F112" s="136"/>
      <c r="G112" s="136"/>
    </row>
    <row r="113" spans="1:7" x14ac:dyDescent="0.4">
      <c r="A113" s="136"/>
      <c r="B113" s="136"/>
      <c r="D113" s="136"/>
      <c r="E113" s="136"/>
      <c r="F113" s="136"/>
      <c r="G113" s="136"/>
    </row>
    <row r="114" spans="1:7" x14ac:dyDescent="0.4">
      <c r="A114" s="136"/>
      <c r="B114" s="136"/>
      <c r="D114" s="136"/>
      <c r="E114" s="136"/>
      <c r="F114" s="136"/>
      <c r="G114" s="136"/>
    </row>
    <row r="115" spans="1:7" x14ac:dyDescent="0.4">
      <c r="A115" s="136"/>
      <c r="B115" s="136"/>
      <c r="D115" s="136"/>
      <c r="E115" s="136"/>
      <c r="F115" s="136"/>
      <c r="G115" s="136"/>
    </row>
    <row r="116" spans="1:7" x14ac:dyDescent="0.4">
      <c r="A116" s="136"/>
      <c r="B116" s="136"/>
      <c r="D116" s="136"/>
      <c r="E116" s="136"/>
      <c r="F116" s="136"/>
      <c r="G116" s="136"/>
    </row>
    <row r="117" spans="1:7" x14ac:dyDescent="0.4">
      <c r="A117" s="136"/>
      <c r="B117" s="136"/>
      <c r="D117" s="136"/>
      <c r="E117" s="136"/>
      <c r="F117" s="136"/>
      <c r="G117" s="136"/>
    </row>
    <row r="118" spans="1:7" x14ac:dyDescent="0.4">
      <c r="A118" s="136"/>
      <c r="B118" s="136"/>
      <c r="D118" s="136"/>
      <c r="E118" s="136"/>
      <c r="F118" s="136"/>
      <c r="G118" s="136"/>
    </row>
    <row r="119" spans="1:7" x14ac:dyDescent="0.4">
      <c r="A119" s="136"/>
      <c r="B119" s="136"/>
      <c r="D119" s="136"/>
      <c r="E119" s="136"/>
      <c r="F119" s="136"/>
      <c r="G119" s="136"/>
    </row>
    <row r="120" spans="1:7" x14ac:dyDescent="0.4">
      <c r="A120" s="136"/>
      <c r="B120" s="136"/>
      <c r="D120" s="136"/>
      <c r="E120" s="136"/>
      <c r="F120" s="136"/>
      <c r="G120" s="136"/>
    </row>
    <row r="121" spans="1:7" x14ac:dyDescent="0.4">
      <c r="A121" s="136"/>
      <c r="B121" s="136"/>
      <c r="D121" s="136"/>
      <c r="E121" s="136"/>
      <c r="F121" s="136"/>
      <c r="G121" s="136"/>
    </row>
    <row r="122" spans="1:7" x14ac:dyDescent="0.4">
      <c r="A122" s="136"/>
      <c r="B122" s="136"/>
      <c r="D122" s="136"/>
      <c r="E122" s="136"/>
      <c r="F122" s="136"/>
      <c r="G122" s="136"/>
    </row>
    <row r="123" spans="1:7" x14ac:dyDescent="0.4">
      <c r="A123" s="136"/>
      <c r="B123" s="136"/>
      <c r="D123" s="136"/>
      <c r="E123" s="136"/>
      <c r="F123" s="136"/>
      <c r="G123" s="136"/>
    </row>
    <row r="124" spans="1:7" x14ac:dyDescent="0.4">
      <c r="A124" s="136"/>
      <c r="B124" s="136"/>
      <c r="D124" s="136"/>
      <c r="E124" s="136"/>
      <c r="F124" s="136"/>
      <c r="G124" s="136"/>
    </row>
    <row r="125" spans="1:7" x14ac:dyDescent="0.4">
      <c r="A125" s="136"/>
      <c r="B125" s="136"/>
      <c r="D125" s="136"/>
      <c r="E125" s="136"/>
      <c r="F125" s="136"/>
      <c r="G125" s="136"/>
    </row>
    <row r="126" spans="1:7" x14ac:dyDescent="0.4">
      <c r="A126" s="136"/>
      <c r="B126" s="136"/>
      <c r="D126" s="136"/>
      <c r="E126" s="136"/>
      <c r="F126" s="136"/>
      <c r="G126" s="136"/>
    </row>
    <row r="127" spans="1:7" x14ac:dyDescent="0.4">
      <c r="A127" s="136"/>
      <c r="B127" s="136"/>
      <c r="D127" s="136"/>
      <c r="E127" s="136"/>
      <c r="F127" s="136"/>
      <c r="G127" s="136"/>
    </row>
    <row r="128" spans="1:7" x14ac:dyDescent="0.4">
      <c r="A128" s="136"/>
      <c r="B128" s="136"/>
      <c r="D128" s="136"/>
      <c r="E128" s="136"/>
      <c r="F128" s="136"/>
      <c r="G128" s="136"/>
    </row>
    <row r="129" spans="1:7" x14ac:dyDescent="0.4">
      <c r="A129" s="136"/>
      <c r="B129" s="136"/>
      <c r="D129" s="136"/>
      <c r="E129" s="136"/>
      <c r="F129" s="136"/>
      <c r="G129" s="136"/>
    </row>
    <row r="130" spans="1:7" x14ac:dyDescent="0.4">
      <c r="A130" s="136"/>
      <c r="B130" s="136"/>
      <c r="D130" s="136"/>
      <c r="E130" s="136"/>
      <c r="F130" s="136"/>
      <c r="G130" s="136"/>
    </row>
    <row r="131" spans="1:7" x14ac:dyDescent="0.4">
      <c r="A131" s="136"/>
      <c r="B131" s="136"/>
      <c r="D131" s="136"/>
      <c r="E131" s="136"/>
      <c r="F131" s="136"/>
      <c r="G131" s="136"/>
    </row>
    <row r="132" spans="1:7" x14ac:dyDescent="0.4">
      <c r="A132" s="136"/>
      <c r="B132" s="136"/>
      <c r="D132" s="136"/>
      <c r="E132" s="136"/>
      <c r="F132" s="136"/>
      <c r="G132" s="136"/>
    </row>
    <row r="133" spans="1:7" x14ac:dyDescent="0.4">
      <c r="A133" s="136"/>
      <c r="B133" s="136"/>
      <c r="D133" s="136"/>
      <c r="E133" s="136"/>
      <c r="F133" s="136"/>
      <c r="G133" s="136"/>
    </row>
    <row r="134" spans="1:7" x14ac:dyDescent="0.4">
      <c r="A134" s="136"/>
      <c r="B134" s="136"/>
      <c r="D134" s="136"/>
      <c r="E134" s="136"/>
      <c r="F134" s="136"/>
      <c r="G134" s="136"/>
    </row>
    <row r="135" spans="1:7" x14ac:dyDescent="0.4">
      <c r="A135" s="136"/>
      <c r="B135" s="136"/>
      <c r="D135" s="136"/>
      <c r="E135" s="136"/>
      <c r="F135" s="136"/>
      <c r="G135" s="136"/>
    </row>
    <row r="136" spans="1:7" x14ac:dyDescent="0.4">
      <c r="A136" s="136"/>
      <c r="B136" s="136"/>
      <c r="D136" s="136"/>
      <c r="E136" s="136"/>
      <c r="F136" s="136"/>
      <c r="G136" s="136"/>
    </row>
    <row r="137" spans="1:7" x14ac:dyDescent="0.4">
      <c r="A137" s="136"/>
      <c r="B137" s="136"/>
      <c r="D137" s="136"/>
      <c r="E137" s="136"/>
      <c r="F137" s="136"/>
      <c r="G137" s="136"/>
    </row>
    <row r="138" spans="1:7" x14ac:dyDescent="0.4">
      <c r="A138" s="136"/>
      <c r="B138" s="136"/>
      <c r="D138" s="136"/>
      <c r="E138" s="136"/>
      <c r="F138" s="136"/>
      <c r="G138" s="136"/>
    </row>
    <row r="139" spans="1:7" x14ac:dyDescent="0.4">
      <c r="A139" s="136"/>
      <c r="B139" s="136"/>
      <c r="D139" s="136"/>
      <c r="E139" s="136"/>
      <c r="F139" s="136"/>
      <c r="G139" s="136"/>
    </row>
    <row r="140" spans="1:7" x14ac:dyDescent="0.4">
      <c r="A140" s="136"/>
      <c r="B140" s="136"/>
      <c r="D140" s="136"/>
      <c r="E140" s="136"/>
      <c r="F140" s="136"/>
      <c r="G140" s="136"/>
    </row>
    <row r="141" spans="1:7" x14ac:dyDescent="0.4">
      <c r="A141" s="136"/>
      <c r="B141" s="136"/>
      <c r="D141" s="136"/>
      <c r="E141" s="136"/>
      <c r="F141" s="136"/>
      <c r="G141" s="136"/>
    </row>
    <row r="142" spans="1:7" x14ac:dyDescent="0.4">
      <c r="A142" s="136"/>
      <c r="B142" s="136"/>
      <c r="D142" s="136"/>
      <c r="E142" s="136"/>
      <c r="F142" s="136"/>
      <c r="G142" s="136"/>
    </row>
    <row r="143" spans="1:7" x14ac:dyDescent="0.4">
      <c r="A143" s="136"/>
      <c r="B143" s="136"/>
      <c r="D143" s="136"/>
      <c r="E143" s="136"/>
      <c r="F143" s="136"/>
      <c r="G143" s="136"/>
    </row>
    <row r="144" spans="1:7" x14ac:dyDescent="0.4">
      <c r="A144" s="136"/>
      <c r="B144" s="136"/>
      <c r="D144" s="136"/>
      <c r="E144" s="136"/>
      <c r="F144" s="136"/>
      <c r="G144" s="136"/>
    </row>
    <row r="145" spans="1:7" x14ac:dyDescent="0.4">
      <c r="A145" s="136"/>
      <c r="B145" s="136"/>
      <c r="D145" s="136"/>
      <c r="E145" s="136"/>
      <c r="F145" s="136"/>
      <c r="G145" s="136"/>
    </row>
    <row r="146" spans="1:7" x14ac:dyDescent="0.4">
      <c r="A146" s="136"/>
      <c r="B146" s="136"/>
      <c r="D146" s="136"/>
      <c r="E146" s="136"/>
      <c r="F146" s="136"/>
      <c r="G146" s="136"/>
    </row>
    <row r="147" spans="1:7" x14ac:dyDescent="0.4">
      <c r="A147" s="136"/>
      <c r="B147" s="136"/>
      <c r="D147" s="136"/>
      <c r="E147" s="136"/>
      <c r="F147" s="136"/>
      <c r="G147" s="136"/>
    </row>
    <row r="148" spans="1:7" x14ac:dyDescent="0.4">
      <c r="A148" s="136"/>
      <c r="B148" s="136"/>
      <c r="D148" s="136"/>
      <c r="E148" s="136"/>
      <c r="F148" s="136"/>
      <c r="G148" s="136"/>
    </row>
    <row r="149" spans="1:7" x14ac:dyDescent="0.4">
      <c r="A149" s="136"/>
      <c r="B149" s="136"/>
      <c r="D149" s="136"/>
      <c r="E149" s="136"/>
      <c r="F149" s="136"/>
      <c r="G149" s="136"/>
    </row>
    <row r="150" spans="1:7" x14ac:dyDescent="0.4">
      <c r="A150" s="136"/>
      <c r="B150" s="136"/>
      <c r="D150" s="136"/>
      <c r="E150" s="136"/>
      <c r="F150" s="136"/>
      <c r="G150" s="136"/>
    </row>
    <row r="151" spans="1:7" x14ac:dyDescent="0.4">
      <c r="A151" s="136"/>
      <c r="B151" s="136"/>
      <c r="D151" s="136"/>
      <c r="E151" s="136"/>
      <c r="F151" s="136"/>
      <c r="G151" s="136"/>
    </row>
    <row r="152" spans="1:7" x14ac:dyDescent="0.4">
      <c r="A152" s="136"/>
      <c r="B152" s="136"/>
      <c r="D152" s="136"/>
      <c r="E152" s="136"/>
      <c r="F152" s="136"/>
      <c r="G152" s="136"/>
    </row>
    <row r="153" spans="1:7" x14ac:dyDescent="0.4">
      <c r="A153" s="136"/>
      <c r="B153" s="136"/>
      <c r="D153" s="136"/>
      <c r="E153" s="136"/>
      <c r="F153" s="136"/>
      <c r="G153" s="136"/>
    </row>
    <row r="154" spans="1:7" x14ac:dyDescent="0.4">
      <c r="A154" s="136"/>
      <c r="B154" s="136"/>
      <c r="D154" s="136"/>
      <c r="E154" s="136"/>
      <c r="F154" s="136"/>
      <c r="G154" s="136"/>
    </row>
    <row r="155" spans="1:7" x14ac:dyDescent="0.4">
      <c r="A155" s="136"/>
      <c r="B155" s="136"/>
      <c r="D155" s="136"/>
      <c r="E155" s="136"/>
      <c r="F155" s="136"/>
      <c r="G155" s="136"/>
    </row>
    <row r="156" spans="1:7" x14ac:dyDescent="0.4">
      <c r="A156" s="136"/>
      <c r="B156" s="136"/>
      <c r="D156" s="136"/>
      <c r="E156" s="136"/>
      <c r="F156" s="136"/>
      <c r="G156" s="136"/>
    </row>
    <row r="157" spans="1:7" x14ac:dyDescent="0.4">
      <c r="A157" s="136"/>
      <c r="B157" s="136"/>
      <c r="D157" s="136"/>
      <c r="E157" s="136"/>
      <c r="F157" s="136"/>
      <c r="G157" s="136"/>
    </row>
    <row r="158" spans="1:7" x14ac:dyDescent="0.4">
      <c r="A158" s="136"/>
      <c r="B158" s="136"/>
      <c r="D158" s="136"/>
      <c r="E158" s="136"/>
      <c r="F158" s="136"/>
      <c r="G158" s="136"/>
    </row>
    <row r="159" spans="1:7" x14ac:dyDescent="0.4">
      <c r="A159" s="136"/>
      <c r="B159" s="136"/>
      <c r="D159" s="136"/>
      <c r="E159" s="136"/>
      <c r="F159" s="136"/>
      <c r="G159" s="136"/>
    </row>
    <row r="160" spans="1:7" x14ac:dyDescent="0.4">
      <c r="A160" s="136"/>
      <c r="B160" s="136"/>
      <c r="D160" s="136"/>
      <c r="E160" s="136"/>
      <c r="F160" s="136"/>
      <c r="G160" s="136"/>
    </row>
    <row r="161" spans="1:7" x14ac:dyDescent="0.4">
      <c r="A161" s="136"/>
      <c r="B161" s="136"/>
      <c r="D161" s="136"/>
      <c r="E161" s="136"/>
      <c r="F161" s="136"/>
      <c r="G161" s="136"/>
    </row>
    <row r="162" spans="1:7" x14ac:dyDescent="0.4">
      <c r="A162" s="136"/>
      <c r="B162" s="136"/>
      <c r="D162" s="136"/>
      <c r="E162" s="136"/>
      <c r="F162" s="136"/>
      <c r="G162" s="136"/>
    </row>
    <row r="163" spans="1:7" x14ac:dyDescent="0.4">
      <c r="A163" s="136"/>
      <c r="B163" s="136"/>
      <c r="D163" s="136"/>
      <c r="E163" s="136"/>
      <c r="F163" s="136"/>
      <c r="G163" s="136"/>
    </row>
    <row r="164" spans="1:7" x14ac:dyDescent="0.4">
      <c r="A164" s="136"/>
      <c r="B164" s="136"/>
      <c r="D164" s="136"/>
      <c r="E164" s="136"/>
      <c r="F164" s="136"/>
      <c r="G164" s="136"/>
    </row>
    <row r="165" spans="1:7" x14ac:dyDescent="0.4">
      <c r="A165" s="136"/>
      <c r="B165" s="136"/>
      <c r="D165" s="136"/>
      <c r="E165" s="136"/>
      <c r="F165" s="136"/>
      <c r="G165" s="136"/>
    </row>
    <row r="166" spans="1:7" x14ac:dyDescent="0.4">
      <c r="A166" s="136"/>
      <c r="B166" s="136"/>
      <c r="D166" s="136"/>
      <c r="E166" s="136"/>
      <c r="F166" s="136"/>
      <c r="G166" s="136"/>
    </row>
    <row r="167" spans="1:7" x14ac:dyDescent="0.4">
      <c r="A167" s="136"/>
      <c r="B167" s="136"/>
      <c r="D167" s="136"/>
      <c r="E167" s="136"/>
      <c r="F167" s="136"/>
      <c r="G167" s="136"/>
    </row>
    <row r="168" spans="1:7" x14ac:dyDescent="0.4">
      <c r="A168" s="136"/>
      <c r="B168" s="136"/>
      <c r="D168" s="136"/>
      <c r="E168" s="136"/>
      <c r="F168" s="136"/>
      <c r="G168" s="136"/>
    </row>
    <row r="169" spans="1:7" x14ac:dyDescent="0.4">
      <c r="A169" s="136"/>
      <c r="B169" s="136"/>
      <c r="D169" s="136"/>
      <c r="E169" s="136"/>
      <c r="F169" s="136"/>
      <c r="G169" s="136"/>
    </row>
    <row r="170" spans="1:7" x14ac:dyDescent="0.4">
      <c r="A170" s="136"/>
      <c r="B170" s="136"/>
      <c r="D170" s="136"/>
      <c r="E170" s="136"/>
      <c r="F170" s="136"/>
      <c r="G170" s="136"/>
    </row>
    <row r="171" spans="1:7" x14ac:dyDescent="0.4">
      <c r="A171" s="136"/>
      <c r="B171" s="136"/>
      <c r="D171" s="136"/>
      <c r="E171" s="136"/>
      <c r="F171" s="136"/>
      <c r="G171" s="136"/>
    </row>
    <row r="172" spans="1:7" x14ac:dyDescent="0.4">
      <c r="A172" s="136"/>
      <c r="B172" s="136"/>
      <c r="D172" s="136"/>
      <c r="E172" s="136"/>
      <c r="F172" s="136"/>
      <c r="G172" s="136"/>
    </row>
    <row r="173" spans="1:7" x14ac:dyDescent="0.4">
      <c r="A173" s="136"/>
      <c r="B173" s="136"/>
      <c r="D173" s="136"/>
      <c r="E173" s="136"/>
      <c r="F173" s="136"/>
      <c r="G173" s="136"/>
    </row>
    <row r="174" spans="1:7" x14ac:dyDescent="0.4">
      <c r="A174" s="136"/>
      <c r="B174" s="136"/>
      <c r="D174" s="136"/>
      <c r="E174" s="136"/>
      <c r="F174" s="136"/>
      <c r="G174" s="136"/>
    </row>
    <row r="175" spans="1:7" x14ac:dyDescent="0.4">
      <c r="A175" s="136"/>
      <c r="B175" s="136"/>
      <c r="D175" s="136"/>
      <c r="E175" s="136"/>
      <c r="F175" s="136"/>
      <c r="G175" s="136"/>
    </row>
    <row r="176" spans="1:7" x14ac:dyDescent="0.4">
      <c r="A176" s="136"/>
      <c r="B176" s="136"/>
      <c r="D176" s="136"/>
      <c r="E176" s="136"/>
      <c r="F176" s="136"/>
      <c r="G176" s="136"/>
    </row>
    <row r="177" spans="1:7" x14ac:dyDescent="0.4">
      <c r="A177" s="136"/>
      <c r="B177" s="136"/>
      <c r="D177" s="136"/>
      <c r="E177" s="136"/>
      <c r="F177" s="136"/>
      <c r="G177" s="136"/>
    </row>
    <row r="178" spans="1:7" x14ac:dyDescent="0.4">
      <c r="A178" s="136"/>
      <c r="B178" s="136"/>
      <c r="D178" s="136"/>
      <c r="E178" s="136"/>
      <c r="F178" s="136"/>
      <c r="G178" s="136"/>
    </row>
    <row r="179" spans="1:7" x14ac:dyDescent="0.4">
      <c r="A179" s="136"/>
      <c r="B179" s="136"/>
      <c r="D179" s="136"/>
      <c r="E179" s="136"/>
      <c r="F179" s="136"/>
      <c r="G179" s="136"/>
    </row>
    <row r="180" spans="1:7" x14ac:dyDescent="0.4">
      <c r="A180" s="136"/>
      <c r="B180" s="136"/>
      <c r="D180" s="136"/>
      <c r="E180" s="136"/>
      <c r="F180" s="136"/>
      <c r="G180" s="136"/>
    </row>
    <row r="181" spans="1:7" x14ac:dyDescent="0.4">
      <c r="A181" s="136"/>
      <c r="B181" s="136"/>
      <c r="D181" s="136"/>
      <c r="E181" s="136"/>
      <c r="F181" s="136"/>
      <c r="G181" s="136"/>
    </row>
    <row r="182" spans="1:7" x14ac:dyDescent="0.4">
      <c r="A182" s="136"/>
      <c r="B182" s="136"/>
      <c r="D182" s="136"/>
      <c r="E182" s="136"/>
      <c r="F182" s="136"/>
      <c r="G182" s="136"/>
    </row>
    <row r="183" spans="1:7" x14ac:dyDescent="0.4">
      <c r="A183" s="136"/>
      <c r="B183" s="136"/>
      <c r="D183" s="136"/>
      <c r="E183" s="136"/>
      <c r="F183" s="136"/>
      <c r="G183" s="136"/>
    </row>
    <row r="184" spans="1:7" x14ac:dyDescent="0.4">
      <c r="A184" s="136"/>
      <c r="B184" s="136"/>
      <c r="D184" s="136"/>
      <c r="E184" s="136"/>
      <c r="F184" s="136"/>
      <c r="G184" s="136"/>
    </row>
    <row r="185" spans="1:7" x14ac:dyDescent="0.4">
      <c r="A185" s="136"/>
      <c r="B185" s="136"/>
      <c r="D185" s="136"/>
      <c r="E185" s="136"/>
      <c r="F185" s="136"/>
      <c r="G185" s="136"/>
    </row>
    <row r="186" spans="1:7" x14ac:dyDescent="0.4">
      <c r="A186" s="136"/>
      <c r="B186" s="136"/>
      <c r="D186" s="136"/>
      <c r="E186" s="136"/>
      <c r="F186" s="136"/>
      <c r="G186" s="136"/>
    </row>
    <row r="187" spans="1:7" x14ac:dyDescent="0.4">
      <c r="A187" s="136"/>
      <c r="B187" s="136"/>
      <c r="D187" s="136"/>
      <c r="E187" s="136"/>
      <c r="F187" s="136"/>
      <c r="G187" s="136"/>
    </row>
    <row r="188" spans="1:7" x14ac:dyDescent="0.4">
      <c r="A188" s="136"/>
      <c r="B188" s="136"/>
      <c r="D188" s="136"/>
      <c r="E188" s="136"/>
      <c r="F188" s="136"/>
      <c r="G188" s="136"/>
    </row>
    <row r="189" spans="1:7" x14ac:dyDescent="0.4">
      <c r="A189" s="136"/>
      <c r="B189" s="136"/>
      <c r="D189" s="136"/>
      <c r="E189" s="136"/>
      <c r="F189" s="136"/>
      <c r="G189" s="136"/>
    </row>
    <row r="190" spans="1:7" x14ac:dyDescent="0.4">
      <c r="A190" s="136"/>
      <c r="B190" s="136"/>
      <c r="D190" s="136"/>
      <c r="E190" s="136"/>
      <c r="F190" s="136"/>
      <c r="G190" s="136"/>
    </row>
    <row r="191" spans="1:7" x14ac:dyDescent="0.4">
      <c r="A191" s="136"/>
      <c r="B191" s="136"/>
      <c r="D191" s="136"/>
      <c r="E191" s="136"/>
      <c r="F191" s="136"/>
      <c r="G191" s="136"/>
    </row>
    <row r="192" spans="1:7" x14ac:dyDescent="0.4">
      <c r="A192" s="136"/>
      <c r="B192" s="136"/>
      <c r="D192" s="136"/>
      <c r="E192" s="136"/>
      <c r="F192" s="136"/>
      <c r="G192" s="136"/>
    </row>
    <row r="193" spans="1:7" x14ac:dyDescent="0.4">
      <c r="A193" s="136"/>
      <c r="B193" s="136"/>
      <c r="D193" s="136"/>
      <c r="E193" s="136"/>
      <c r="F193" s="136"/>
      <c r="G193" s="136"/>
    </row>
    <row r="194" spans="1:7" x14ac:dyDescent="0.4">
      <c r="A194" s="136"/>
      <c r="B194" s="136"/>
      <c r="D194" s="136"/>
      <c r="E194" s="136"/>
      <c r="F194" s="136"/>
      <c r="G194" s="136"/>
    </row>
    <row r="195" spans="1:7" x14ac:dyDescent="0.4">
      <c r="A195" s="136"/>
      <c r="B195" s="136"/>
      <c r="D195" s="136"/>
      <c r="E195" s="136"/>
      <c r="F195" s="136"/>
      <c r="G195" s="136"/>
    </row>
    <row r="196" spans="1:7" x14ac:dyDescent="0.4">
      <c r="A196" s="136"/>
      <c r="B196" s="136"/>
      <c r="D196" s="136"/>
      <c r="E196" s="136"/>
      <c r="F196" s="136"/>
      <c r="G196" s="136"/>
    </row>
    <row r="197" spans="1:7" x14ac:dyDescent="0.4">
      <c r="A197" s="136"/>
      <c r="B197" s="136"/>
      <c r="D197" s="136"/>
      <c r="E197" s="136"/>
      <c r="F197" s="136"/>
      <c r="G197" s="136"/>
    </row>
    <row r="198" spans="1:7" x14ac:dyDescent="0.4">
      <c r="A198" s="136"/>
      <c r="B198" s="136"/>
      <c r="D198" s="136"/>
      <c r="E198" s="136"/>
      <c r="F198" s="136"/>
      <c r="G198" s="136"/>
    </row>
    <row r="199" spans="1:7" x14ac:dyDescent="0.4">
      <c r="A199" s="136"/>
      <c r="B199" s="136"/>
      <c r="D199" s="136"/>
      <c r="E199" s="136"/>
      <c r="F199" s="136"/>
      <c r="G199" s="136"/>
    </row>
    <row r="200" spans="1:7" x14ac:dyDescent="0.4">
      <c r="A200" s="136"/>
      <c r="B200" s="136"/>
      <c r="D200" s="136"/>
      <c r="E200" s="136"/>
      <c r="F200" s="136"/>
      <c r="G200" s="136"/>
    </row>
    <row r="201" spans="1:7" x14ac:dyDescent="0.4">
      <c r="A201" s="136"/>
      <c r="B201" s="136"/>
      <c r="D201" s="136"/>
      <c r="E201" s="136"/>
      <c r="F201" s="136"/>
      <c r="G201" s="136"/>
    </row>
    <row r="202" spans="1:7" x14ac:dyDescent="0.4">
      <c r="A202" s="136"/>
      <c r="B202" s="136"/>
      <c r="D202" s="136"/>
      <c r="E202" s="136"/>
      <c r="F202" s="136"/>
      <c r="G202" s="136"/>
    </row>
    <row r="203" spans="1:7" x14ac:dyDescent="0.4">
      <c r="A203" s="136"/>
      <c r="B203" s="136"/>
      <c r="D203" s="136"/>
      <c r="E203" s="136"/>
      <c r="F203" s="136"/>
      <c r="G203" s="136"/>
    </row>
    <row r="204" spans="1:7" x14ac:dyDescent="0.4">
      <c r="A204" s="136"/>
      <c r="B204" s="136"/>
      <c r="D204" s="136"/>
      <c r="E204" s="136"/>
      <c r="F204" s="136"/>
      <c r="G204" s="136"/>
    </row>
    <row r="205" spans="1:7" x14ac:dyDescent="0.4">
      <c r="A205" s="136"/>
      <c r="B205" s="136"/>
      <c r="D205" s="136"/>
      <c r="E205" s="136"/>
      <c r="F205" s="136"/>
      <c r="G205" s="136"/>
    </row>
    <row r="206" spans="1:7" x14ac:dyDescent="0.4">
      <c r="A206" s="136"/>
      <c r="B206" s="136"/>
      <c r="D206" s="136"/>
      <c r="E206" s="136"/>
      <c r="F206" s="136"/>
      <c r="G206" s="136"/>
    </row>
    <row r="207" spans="1:7" x14ac:dyDescent="0.4">
      <c r="A207" s="136"/>
      <c r="B207" s="136"/>
      <c r="D207" s="136"/>
      <c r="E207" s="136"/>
      <c r="F207" s="136"/>
      <c r="G207" s="136"/>
    </row>
    <row r="208" spans="1:7" x14ac:dyDescent="0.4">
      <c r="A208" s="136"/>
      <c r="B208" s="136"/>
      <c r="D208" s="136"/>
      <c r="E208" s="136"/>
      <c r="F208" s="136"/>
      <c r="G208" s="136"/>
    </row>
    <row r="209" spans="1:7" x14ac:dyDescent="0.4">
      <c r="A209" s="136"/>
      <c r="B209" s="136"/>
      <c r="D209" s="136"/>
      <c r="E209" s="136"/>
      <c r="F209" s="136"/>
      <c r="G209" s="136"/>
    </row>
    <row r="210" spans="1:7" x14ac:dyDescent="0.4">
      <c r="A210" s="136"/>
      <c r="B210" s="136"/>
      <c r="D210" s="136"/>
      <c r="E210" s="136"/>
      <c r="F210" s="136"/>
      <c r="G210" s="136"/>
    </row>
    <row r="211" spans="1:7" x14ac:dyDescent="0.4">
      <c r="A211" s="136"/>
      <c r="B211" s="136"/>
      <c r="D211" s="136"/>
      <c r="E211" s="136"/>
      <c r="F211" s="136"/>
      <c r="G211" s="136"/>
    </row>
    <row r="212" spans="1:7" x14ac:dyDescent="0.4">
      <c r="A212" s="136"/>
      <c r="B212" s="136"/>
      <c r="D212" s="136"/>
      <c r="E212" s="136"/>
      <c r="F212" s="136"/>
      <c r="G212" s="136"/>
    </row>
    <row r="213" spans="1:7" x14ac:dyDescent="0.4">
      <c r="A213" s="136"/>
      <c r="B213" s="136"/>
      <c r="D213" s="136"/>
      <c r="E213" s="136"/>
      <c r="F213" s="136"/>
      <c r="G213" s="136"/>
    </row>
    <row r="214" spans="1:7" x14ac:dyDescent="0.4">
      <c r="A214" s="136"/>
      <c r="B214" s="136"/>
      <c r="D214" s="136"/>
      <c r="E214" s="136"/>
      <c r="F214" s="136"/>
      <c r="G214" s="136"/>
    </row>
    <row r="215" spans="1:7" x14ac:dyDescent="0.4">
      <c r="A215" s="136"/>
      <c r="B215" s="136"/>
      <c r="D215" s="136"/>
      <c r="E215" s="136"/>
      <c r="F215" s="136"/>
      <c r="G215" s="136"/>
    </row>
    <row r="216" spans="1:7" x14ac:dyDescent="0.4">
      <c r="A216" s="136"/>
      <c r="B216" s="136"/>
      <c r="D216" s="136"/>
      <c r="E216" s="136"/>
      <c r="F216" s="136"/>
      <c r="G216" s="136"/>
    </row>
    <row r="217" spans="1:7" x14ac:dyDescent="0.4">
      <c r="A217" s="136"/>
      <c r="B217" s="136"/>
      <c r="D217" s="136"/>
      <c r="E217" s="136"/>
      <c r="F217" s="136"/>
      <c r="G217" s="136"/>
    </row>
    <row r="218" spans="1:7" x14ac:dyDescent="0.4">
      <c r="A218" s="136"/>
      <c r="B218" s="136"/>
      <c r="D218" s="136"/>
      <c r="E218" s="136"/>
      <c r="F218" s="136"/>
      <c r="G218" s="136"/>
    </row>
    <row r="219" spans="1:7" x14ac:dyDescent="0.4">
      <c r="A219" s="136"/>
      <c r="B219" s="136"/>
      <c r="D219" s="136"/>
      <c r="E219" s="136"/>
      <c r="F219" s="136"/>
      <c r="G219" s="136"/>
    </row>
    <row r="220" spans="1:7" x14ac:dyDescent="0.4">
      <c r="A220" s="136"/>
      <c r="B220" s="136"/>
      <c r="D220" s="136"/>
      <c r="E220" s="136"/>
      <c r="F220" s="136"/>
      <c r="G220" s="136"/>
    </row>
    <row r="221" spans="1:7" x14ac:dyDescent="0.4">
      <c r="A221" s="136"/>
      <c r="B221" s="136"/>
      <c r="D221" s="136"/>
      <c r="E221" s="136"/>
      <c r="F221" s="136"/>
      <c r="G221" s="136"/>
    </row>
    <row r="222" spans="1:7" x14ac:dyDescent="0.4">
      <c r="A222" s="136"/>
      <c r="B222" s="136"/>
      <c r="D222" s="136"/>
      <c r="E222" s="136"/>
      <c r="F222" s="136"/>
      <c r="G222" s="136"/>
    </row>
    <row r="223" spans="1:7" x14ac:dyDescent="0.4">
      <c r="A223" s="136"/>
      <c r="B223" s="136"/>
      <c r="D223" s="136"/>
      <c r="E223" s="136"/>
      <c r="F223" s="136"/>
      <c r="G223" s="136"/>
    </row>
    <row r="224" spans="1:7" x14ac:dyDescent="0.4">
      <c r="A224" s="136"/>
      <c r="B224" s="136"/>
      <c r="D224" s="136"/>
      <c r="E224" s="136"/>
      <c r="F224" s="136"/>
      <c r="G224" s="136"/>
    </row>
    <row r="225" spans="1:7" x14ac:dyDescent="0.4">
      <c r="A225" s="136"/>
      <c r="B225" s="136"/>
      <c r="D225" s="136"/>
      <c r="E225" s="136"/>
      <c r="F225" s="136"/>
      <c r="G225" s="136"/>
    </row>
    <row r="226" spans="1:7" x14ac:dyDescent="0.4">
      <c r="A226" s="136"/>
      <c r="B226" s="136"/>
      <c r="D226" s="136"/>
      <c r="E226" s="136"/>
      <c r="F226" s="136"/>
      <c r="G226" s="136"/>
    </row>
    <row r="227" spans="1:7" x14ac:dyDescent="0.4">
      <c r="A227" s="136"/>
      <c r="B227" s="136"/>
      <c r="D227" s="136"/>
      <c r="E227" s="136"/>
      <c r="F227" s="136"/>
      <c r="G227" s="136"/>
    </row>
    <row r="228" spans="1:7" x14ac:dyDescent="0.4">
      <c r="A228" s="136"/>
      <c r="B228" s="136"/>
      <c r="D228" s="136"/>
      <c r="E228" s="136"/>
      <c r="F228" s="136"/>
      <c r="G228" s="136"/>
    </row>
    <row r="229" spans="1:7" x14ac:dyDescent="0.4">
      <c r="A229" s="136"/>
      <c r="B229" s="136"/>
      <c r="D229" s="136"/>
      <c r="E229" s="136"/>
      <c r="F229" s="136"/>
      <c r="G229" s="136"/>
    </row>
    <row r="230" spans="1:7" x14ac:dyDescent="0.4">
      <c r="A230" s="136"/>
      <c r="B230" s="136"/>
      <c r="D230" s="136"/>
      <c r="E230" s="136"/>
      <c r="F230" s="136"/>
      <c r="G230" s="136"/>
    </row>
    <row r="231" spans="1:7" x14ac:dyDescent="0.4">
      <c r="A231" s="136"/>
      <c r="B231" s="136"/>
      <c r="D231" s="136"/>
      <c r="E231" s="136"/>
      <c r="F231" s="136"/>
      <c r="G231" s="136"/>
    </row>
    <row r="232" spans="1:7" x14ac:dyDescent="0.4">
      <c r="A232" s="136"/>
      <c r="B232" s="136"/>
      <c r="D232" s="136"/>
      <c r="E232" s="136"/>
      <c r="F232" s="136"/>
      <c r="G232" s="136"/>
    </row>
    <row r="233" spans="1:7" x14ac:dyDescent="0.4">
      <c r="A233" s="136"/>
      <c r="B233" s="136"/>
      <c r="D233" s="136"/>
      <c r="E233" s="136"/>
      <c r="F233" s="136"/>
      <c r="G233" s="136"/>
    </row>
    <row r="234" spans="1:7" x14ac:dyDescent="0.4">
      <c r="A234" s="136"/>
      <c r="B234" s="136"/>
      <c r="D234" s="136"/>
      <c r="E234" s="136"/>
      <c r="F234" s="136"/>
      <c r="G234" s="136"/>
    </row>
    <row r="235" spans="1:7" x14ac:dyDescent="0.4">
      <c r="A235" s="136"/>
      <c r="B235" s="136"/>
      <c r="D235" s="136"/>
      <c r="E235" s="136"/>
      <c r="F235" s="136"/>
      <c r="G235" s="136"/>
    </row>
    <row r="236" spans="1:7" x14ac:dyDescent="0.4">
      <c r="A236" s="136"/>
      <c r="B236" s="136"/>
      <c r="D236" s="136"/>
      <c r="E236" s="136"/>
      <c r="F236" s="136"/>
      <c r="G236" s="136"/>
    </row>
    <row r="237" spans="1:7" x14ac:dyDescent="0.4">
      <c r="A237" s="136"/>
      <c r="B237" s="136"/>
      <c r="D237" s="136"/>
      <c r="E237" s="136"/>
      <c r="F237" s="136"/>
      <c r="G237" s="136"/>
    </row>
    <row r="238" spans="1:7" x14ac:dyDescent="0.4">
      <c r="A238" s="136"/>
      <c r="B238" s="136"/>
      <c r="D238" s="136"/>
      <c r="E238" s="136"/>
      <c r="F238" s="136"/>
      <c r="G238" s="136"/>
    </row>
    <row r="239" spans="1:7" x14ac:dyDescent="0.4">
      <c r="A239" s="136"/>
      <c r="B239" s="136"/>
      <c r="D239" s="136"/>
      <c r="E239" s="136"/>
      <c r="F239" s="136"/>
      <c r="G239" s="136"/>
    </row>
    <row r="240" spans="1:7" x14ac:dyDescent="0.4">
      <c r="A240" s="136"/>
      <c r="B240" s="136"/>
      <c r="D240" s="136"/>
      <c r="E240" s="136"/>
      <c r="F240" s="136"/>
      <c r="G240" s="136"/>
    </row>
    <row r="241" spans="1:7" x14ac:dyDescent="0.4">
      <c r="A241" s="136"/>
      <c r="B241" s="136"/>
      <c r="D241" s="136"/>
      <c r="E241" s="136"/>
      <c r="F241" s="136"/>
      <c r="G241" s="136"/>
    </row>
    <row r="242" spans="1:7" x14ac:dyDescent="0.4">
      <c r="A242" s="136"/>
      <c r="B242" s="136"/>
      <c r="D242" s="136"/>
      <c r="E242" s="136"/>
      <c r="F242" s="136"/>
      <c r="G242" s="136"/>
    </row>
    <row r="243" spans="1:7" x14ac:dyDescent="0.4">
      <c r="A243" s="136"/>
      <c r="B243" s="136"/>
      <c r="D243" s="136"/>
      <c r="E243" s="136"/>
      <c r="F243" s="136"/>
      <c r="G243" s="136"/>
    </row>
    <row r="244" spans="1:7" x14ac:dyDescent="0.4">
      <c r="A244" s="136"/>
      <c r="B244" s="136"/>
      <c r="D244" s="136"/>
      <c r="E244" s="136"/>
      <c r="F244" s="136"/>
      <c r="G244" s="136"/>
    </row>
    <row r="245" spans="1:7" x14ac:dyDescent="0.4">
      <c r="A245" s="136"/>
      <c r="B245" s="136"/>
      <c r="D245" s="136"/>
      <c r="E245" s="136"/>
      <c r="F245" s="136"/>
      <c r="G245" s="136"/>
    </row>
    <row r="246" spans="1:7" x14ac:dyDescent="0.4">
      <c r="A246" s="136"/>
      <c r="B246" s="136"/>
      <c r="D246" s="136"/>
      <c r="E246" s="136"/>
      <c r="F246" s="136"/>
      <c r="G246" s="136"/>
    </row>
    <row r="247" spans="1:7" x14ac:dyDescent="0.4">
      <c r="A247" s="136"/>
      <c r="B247" s="136"/>
      <c r="D247" s="136"/>
      <c r="E247" s="136"/>
      <c r="F247" s="136"/>
      <c r="G247" s="136"/>
    </row>
    <row r="248" spans="1:7" x14ac:dyDescent="0.4">
      <c r="A248" s="136"/>
      <c r="B248" s="136"/>
      <c r="D248" s="136"/>
      <c r="E248" s="136"/>
      <c r="F248" s="136"/>
      <c r="G248" s="136"/>
    </row>
    <row r="249" spans="1:7" x14ac:dyDescent="0.4">
      <c r="A249" s="136"/>
      <c r="B249" s="136"/>
      <c r="D249" s="136"/>
      <c r="E249" s="136"/>
      <c r="F249" s="136"/>
      <c r="G249" s="136"/>
    </row>
    <row r="250" spans="1:7" x14ac:dyDescent="0.4">
      <c r="A250" s="136"/>
      <c r="B250" s="136"/>
      <c r="D250" s="136"/>
      <c r="E250" s="136"/>
      <c r="F250" s="136"/>
      <c r="G250" s="136"/>
    </row>
    <row r="251" spans="1:7" x14ac:dyDescent="0.4">
      <c r="A251" s="136"/>
      <c r="B251" s="136"/>
      <c r="D251" s="136"/>
      <c r="E251" s="136"/>
      <c r="F251" s="136"/>
      <c r="G251" s="136"/>
    </row>
    <row r="252" spans="1:7" x14ac:dyDescent="0.4">
      <c r="A252" s="136"/>
      <c r="B252" s="136"/>
      <c r="D252" s="136"/>
      <c r="E252" s="136"/>
      <c r="F252" s="136"/>
      <c r="G252" s="136"/>
    </row>
    <row r="253" spans="1:7" x14ac:dyDescent="0.4">
      <c r="A253" s="136"/>
      <c r="B253" s="136"/>
      <c r="D253" s="136"/>
      <c r="E253" s="136"/>
      <c r="F253" s="136"/>
      <c r="G253" s="136"/>
    </row>
    <row r="254" spans="1:7" x14ac:dyDescent="0.4">
      <c r="A254" s="136"/>
      <c r="B254" s="136"/>
      <c r="D254" s="136"/>
      <c r="E254" s="136"/>
      <c r="F254" s="136"/>
      <c r="G254" s="136"/>
    </row>
    <row r="255" spans="1:7" x14ac:dyDescent="0.4">
      <c r="A255" s="136"/>
      <c r="B255" s="136"/>
      <c r="D255" s="136"/>
      <c r="E255" s="136"/>
      <c r="F255" s="136"/>
      <c r="G255" s="136"/>
    </row>
    <row r="256" spans="1:7" x14ac:dyDescent="0.4">
      <c r="A256" s="136"/>
      <c r="B256" s="136"/>
      <c r="D256" s="136"/>
      <c r="E256" s="136"/>
      <c r="F256" s="136"/>
      <c r="G256" s="136"/>
    </row>
    <row r="257" spans="1:7" x14ac:dyDescent="0.4">
      <c r="A257" s="136"/>
      <c r="B257" s="136"/>
      <c r="D257" s="136"/>
      <c r="E257" s="136"/>
      <c r="F257" s="136"/>
      <c r="G257" s="136"/>
    </row>
    <row r="258" spans="1:7" x14ac:dyDescent="0.4">
      <c r="A258" s="136"/>
      <c r="B258" s="136"/>
      <c r="D258" s="136"/>
      <c r="E258" s="136"/>
      <c r="F258" s="136"/>
      <c r="G258" s="136"/>
    </row>
    <row r="259" spans="1:7" x14ac:dyDescent="0.4">
      <c r="A259" s="136"/>
      <c r="B259" s="136"/>
      <c r="D259" s="136"/>
      <c r="E259" s="136"/>
      <c r="F259" s="136"/>
      <c r="G259" s="136"/>
    </row>
    <row r="260" spans="1:7" x14ac:dyDescent="0.4">
      <c r="A260" s="136"/>
      <c r="B260" s="136"/>
      <c r="D260" s="136"/>
      <c r="E260" s="136"/>
      <c r="F260" s="136"/>
      <c r="G260" s="136"/>
    </row>
    <row r="261" spans="1:7" x14ac:dyDescent="0.4">
      <c r="A261" s="136"/>
      <c r="B261" s="136"/>
      <c r="D261" s="136"/>
      <c r="E261" s="136"/>
      <c r="F261" s="136"/>
      <c r="G261" s="136"/>
    </row>
    <row r="262" spans="1:7" x14ac:dyDescent="0.4">
      <c r="A262" s="136"/>
      <c r="B262" s="136"/>
      <c r="D262" s="136"/>
      <c r="E262" s="136"/>
      <c r="F262" s="136"/>
      <c r="G262" s="136"/>
    </row>
    <row r="263" spans="1:7" x14ac:dyDescent="0.4">
      <c r="A263" s="136"/>
      <c r="B263" s="136"/>
      <c r="D263" s="136"/>
      <c r="E263" s="136"/>
      <c r="F263" s="136"/>
      <c r="G263" s="136"/>
    </row>
    <row r="264" spans="1:7" x14ac:dyDescent="0.4">
      <c r="A264" s="136"/>
      <c r="B264" s="136"/>
      <c r="D264" s="136"/>
      <c r="E264" s="136"/>
      <c r="F264" s="136"/>
      <c r="G264" s="136"/>
    </row>
    <row r="265" spans="1:7" x14ac:dyDescent="0.4">
      <c r="A265" s="136"/>
      <c r="B265" s="136"/>
      <c r="D265" s="136"/>
      <c r="E265" s="136"/>
      <c r="F265" s="136"/>
      <c r="G265" s="136"/>
    </row>
    <row r="266" spans="1:7" x14ac:dyDescent="0.4">
      <c r="A266" s="136"/>
      <c r="B266" s="136"/>
      <c r="D266" s="136"/>
      <c r="E266" s="136"/>
      <c r="F266" s="136"/>
      <c r="G266" s="136"/>
    </row>
    <row r="267" spans="1:7" x14ac:dyDescent="0.4">
      <c r="A267" s="136"/>
      <c r="B267" s="136"/>
      <c r="D267" s="136"/>
      <c r="E267" s="136"/>
      <c r="F267" s="136"/>
      <c r="G267" s="136"/>
    </row>
    <row r="268" spans="1:7" x14ac:dyDescent="0.4">
      <c r="A268" s="136"/>
      <c r="B268" s="136"/>
      <c r="D268" s="136"/>
      <c r="E268" s="136"/>
      <c r="F268" s="136"/>
      <c r="G268" s="136"/>
    </row>
    <row r="269" spans="1:7" x14ac:dyDescent="0.4">
      <c r="A269" s="136"/>
      <c r="B269" s="136"/>
      <c r="D269" s="136"/>
      <c r="E269" s="136"/>
      <c r="F269" s="136"/>
      <c r="G269" s="136"/>
    </row>
    <row r="270" spans="1:7" x14ac:dyDescent="0.4">
      <c r="A270" s="136"/>
      <c r="B270" s="136"/>
      <c r="D270" s="136"/>
      <c r="E270" s="136"/>
      <c r="F270" s="136"/>
      <c r="G270" s="136"/>
    </row>
    <row r="271" spans="1:7" x14ac:dyDescent="0.4">
      <c r="A271" s="136"/>
      <c r="B271" s="136"/>
      <c r="D271" s="136"/>
      <c r="E271" s="136"/>
      <c r="F271" s="136"/>
      <c r="G271" s="136"/>
    </row>
    <row r="272" spans="1:7" x14ac:dyDescent="0.4">
      <c r="A272" s="136"/>
      <c r="B272" s="136"/>
      <c r="D272" s="136"/>
      <c r="E272" s="136"/>
      <c r="F272" s="136"/>
      <c r="G272" s="136"/>
    </row>
    <row r="273" spans="1:7" x14ac:dyDescent="0.4">
      <c r="A273" s="136"/>
      <c r="B273" s="136"/>
      <c r="D273" s="136"/>
      <c r="E273" s="136"/>
      <c r="F273" s="136"/>
      <c r="G273" s="136"/>
    </row>
    <row r="274" spans="1:7" x14ac:dyDescent="0.4">
      <c r="A274" s="136"/>
      <c r="B274" s="136"/>
      <c r="D274" s="136"/>
      <c r="E274" s="136"/>
      <c r="F274" s="136"/>
      <c r="G274" s="136"/>
    </row>
    <row r="275" spans="1:7" x14ac:dyDescent="0.4">
      <c r="A275" s="136"/>
      <c r="B275" s="136"/>
      <c r="D275" s="136"/>
      <c r="E275" s="136"/>
      <c r="F275" s="136"/>
      <c r="G275" s="136"/>
    </row>
    <row r="276" spans="1:7" x14ac:dyDescent="0.4">
      <c r="A276" s="136"/>
      <c r="B276" s="136"/>
      <c r="D276" s="136"/>
      <c r="E276" s="136"/>
      <c r="F276" s="136"/>
      <c r="G276" s="136"/>
    </row>
    <row r="277" spans="1:7" x14ac:dyDescent="0.4">
      <c r="A277" s="136"/>
      <c r="B277" s="136"/>
      <c r="D277" s="136"/>
      <c r="E277" s="136"/>
      <c r="F277" s="136"/>
      <c r="G277" s="136"/>
    </row>
    <row r="278" spans="1:7" x14ac:dyDescent="0.4">
      <c r="A278" s="136"/>
      <c r="B278" s="136"/>
      <c r="D278" s="136"/>
      <c r="E278" s="136"/>
      <c r="F278" s="136"/>
      <c r="G278" s="136"/>
    </row>
    <row r="279" spans="1:7" x14ac:dyDescent="0.4">
      <c r="A279" s="136"/>
      <c r="B279" s="136"/>
      <c r="D279" s="136"/>
      <c r="E279" s="136"/>
      <c r="F279" s="136"/>
      <c r="G279" s="136"/>
    </row>
    <row r="280" spans="1:7" x14ac:dyDescent="0.4">
      <c r="A280" s="136"/>
      <c r="B280" s="136"/>
      <c r="D280" s="136"/>
      <c r="E280" s="136"/>
      <c r="F280" s="136"/>
      <c r="G280" s="136"/>
    </row>
    <row r="281" spans="1:7" x14ac:dyDescent="0.4">
      <c r="A281" s="136"/>
      <c r="B281" s="136"/>
      <c r="D281" s="136"/>
      <c r="E281" s="136"/>
      <c r="F281" s="136"/>
      <c r="G281" s="136"/>
    </row>
    <row r="282" spans="1:7" x14ac:dyDescent="0.4">
      <c r="A282" s="136"/>
      <c r="B282" s="136"/>
      <c r="D282" s="136"/>
      <c r="E282" s="136"/>
      <c r="F282" s="136"/>
      <c r="G282" s="136"/>
    </row>
    <row r="283" spans="1:7" x14ac:dyDescent="0.4">
      <c r="A283" s="136"/>
      <c r="B283" s="136"/>
      <c r="D283" s="136"/>
      <c r="E283" s="136"/>
      <c r="F283" s="136"/>
      <c r="G283" s="136"/>
    </row>
    <row r="284" spans="1:7" x14ac:dyDescent="0.4">
      <c r="A284" s="136"/>
      <c r="B284" s="136"/>
      <c r="D284" s="136"/>
      <c r="E284" s="136"/>
      <c r="F284" s="136"/>
      <c r="G284" s="136"/>
    </row>
    <row r="285" spans="1:7" x14ac:dyDescent="0.4">
      <c r="A285" s="136"/>
      <c r="B285" s="136"/>
      <c r="D285" s="136"/>
      <c r="E285" s="136"/>
      <c r="F285" s="136"/>
      <c r="G285" s="136"/>
    </row>
    <row r="286" spans="1:7" x14ac:dyDescent="0.4">
      <c r="A286" s="136"/>
      <c r="B286" s="136"/>
      <c r="D286" s="136"/>
      <c r="E286" s="136"/>
      <c r="F286" s="136"/>
      <c r="G286" s="136"/>
    </row>
    <row r="287" spans="1:7" x14ac:dyDescent="0.4">
      <c r="A287" s="136"/>
      <c r="B287" s="136"/>
      <c r="D287" s="136"/>
      <c r="E287" s="136"/>
      <c r="F287" s="136"/>
      <c r="G287" s="136"/>
    </row>
    <row r="288" spans="1:7" x14ac:dyDescent="0.4">
      <c r="A288" s="136"/>
      <c r="B288" s="136"/>
      <c r="D288" s="136"/>
      <c r="E288" s="136"/>
      <c r="F288" s="136"/>
      <c r="G288" s="136"/>
    </row>
    <row r="289" spans="1:7" x14ac:dyDescent="0.4">
      <c r="A289" s="136"/>
      <c r="B289" s="136"/>
      <c r="D289" s="136"/>
      <c r="E289" s="136"/>
      <c r="F289" s="136"/>
      <c r="G289" s="136"/>
    </row>
    <row r="290" spans="1:7" x14ac:dyDescent="0.4">
      <c r="A290" s="136"/>
      <c r="B290" s="136"/>
      <c r="D290" s="136"/>
      <c r="E290" s="136"/>
      <c r="F290" s="136"/>
      <c r="G290" s="136"/>
    </row>
    <row r="291" spans="1:7" x14ac:dyDescent="0.4">
      <c r="A291" s="136"/>
      <c r="B291" s="136"/>
      <c r="D291" s="136"/>
      <c r="E291" s="136"/>
      <c r="F291" s="136"/>
      <c r="G291" s="136"/>
    </row>
    <row r="292" spans="1:7" x14ac:dyDescent="0.4">
      <c r="A292" s="136"/>
      <c r="B292" s="136"/>
      <c r="D292" s="136"/>
      <c r="E292" s="136"/>
      <c r="F292" s="136"/>
      <c r="G292" s="136"/>
    </row>
    <row r="293" spans="1:7" x14ac:dyDescent="0.4">
      <c r="A293" s="136"/>
      <c r="B293" s="136"/>
      <c r="D293" s="136"/>
      <c r="E293" s="136"/>
      <c r="F293" s="136"/>
      <c r="G293" s="136"/>
    </row>
    <row r="294" spans="1:7" x14ac:dyDescent="0.4">
      <c r="A294" s="136"/>
      <c r="B294" s="136"/>
      <c r="D294" s="136"/>
      <c r="E294" s="136"/>
      <c r="F294" s="136"/>
      <c r="G294" s="136"/>
    </row>
    <row r="295" spans="1:7" x14ac:dyDescent="0.4">
      <c r="A295" s="136"/>
      <c r="B295" s="136"/>
      <c r="D295" s="136"/>
      <c r="E295" s="136"/>
      <c r="F295" s="136"/>
      <c r="G295" s="136"/>
    </row>
    <row r="296" spans="1:7" x14ac:dyDescent="0.4">
      <c r="A296" s="136"/>
      <c r="B296" s="136"/>
      <c r="D296" s="136"/>
      <c r="E296" s="136"/>
      <c r="F296" s="136"/>
      <c r="G296" s="136"/>
    </row>
    <row r="297" spans="1:7" x14ac:dyDescent="0.4">
      <c r="A297" s="136"/>
      <c r="B297" s="136"/>
      <c r="D297" s="136"/>
      <c r="E297" s="136"/>
      <c r="F297" s="136"/>
      <c r="G297" s="136"/>
    </row>
    <row r="298" spans="1:7" x14ac:dyDescent="0.4">
      <c r="A298" s="136"/>
      <c r="B298" s="136"/>
      <c r="D298" s="136"/>
      <c r="E298" s="136"/>
      <c r="F298" s="136"/>
      <c r="G298" s="136"/>
    </row>
    <row r="299" spans="1:7" x14ac:dyDescent="0.4">
      <c r="A299" s="136"/>
      <c r="B299" s="136"/>
      <c r="D299" s="136"/>
      <c r="E299" s="136"/>
      <c r="F299" s="136"/>
      <c r="G299" s="136"/>
    </row>
    <row r="300" spans="1:7" x14ac:dyDescent="0.4">
      <c r="A300" s="136"/>
      <c r="B300" s="136"/>
      <c r="D300" s="136"/>
      <c r="E300" s="136"/>
      <c r="F300" s="136"/>
      <c r="G300" s="136"/>
    </row>
    <row r="301" spans="1:7" x14ac:dyDescent="0.4">
      <c r="A301" s="136"/>
      <c r="B301" s="136"/>
      <c r="D301" s="136"/>
      <c r="E301" s="136"/>
      <c r="F301" s="136"/>
      <c r="G301" s="136"/>
    </row>
    <row r="302" spans="1:7" x14ac:dyDescent="0.4">
      <c r="A302" s="136"/>
      <c r="B302" s="136"/>
      <c r="D302" s="136"/>
      <c r="E302" s="136"/>
      <c r="F302" s="136"/>
      <c r="G302" s="136"/>
    </row>
    <row r="303" spans="1:7" x14ac:dyDescent="0.4">
      <c r="A303" s="136"/>
      <c r="B303" s="136"/>
      <c r="D303" s="136"/>
      <c r="E303" s="136"/>
      <c r="F303" s="136"/>
      <c r="G303" s="136"/>
    </row>
    <row r="304" spans="1:7" x14ac:dyDescent="0.4">
      <c r="A304" s="136"/>
      <c r="B304" s="136"/>
      <c r="D304" s="136"/>
      <c r="E304" s="136"/>
      <c r="F304" s="136"/>
      <c r="G304" s="136"/>
    </row>
    <row r="305" spans="1:7" x14ac:dyDescent="0.4">
      <c r="A305" s="136"/>
      <c r="B305" s="136"/>
      <c r="D305" s="136"/>
      <c r="E305" s="136"/>
      <c r="F305" s="136"/>
      <c r="G305" s="136"/>
    </row>
    <row r="306" spans="1:7" x14ac:dyDescent="0.4">
      <c r="A306" s="136"/>
      <c r="B306" s="136"/>
      <c r="D306" s="136"/>
      <c r="E306" s="136"/>
      <c r="F306" s="136"/>
      <c r="G306" s="136"/>
    </row>
    <row r="307" spans="1:7" x14ac:dyDescent="0.4">
      <c r="A307" s="136"/>
      <c r="B307" s="136"/>
      <c r="D307" s="136"/>
      <c r="E307" s="136"/>
      <c r="F307" s="136"/>
      <c r="G307" s="136"/>
    </row>
    <row r="308" spans="1:7" x14ac:dyDescent="0.4">
      <c r="A308" s="136"/>
      <c r="B308" s="136"/>
      <c r="D308" s="136"/>
      <c r="E308" s="136"/>
      <c r="F308" s="136"/>
      <c r="G308" s="136"/>
    </row>
    <row r="309" spans="1:7" x14ac:dyDescent="0.4">
      <c r="A309" s="136"/>
      <c r="B309" s="136"/>
      <c r="D309" s="136"/>
      <c r="E309" s="136"/>
      <c r="F309" s="136"/>
      <c r="G309" s="136"/>
    </row>
    <row r="310" spans="1:7" x14ac:dyDescent="0.4">
      <c r="A310" s="136"/>
      <c r="B310" s="136"/>
      <c r="D310" s="136"/>
      <c r="E310" s="136"/>
      <c r="F310" s="136"/>
      <c r="G310" s="136"/>
    </row>
    <row r="311" spans="1:7" x14ac:dyDescent="0.4">
      <c r="A311" s="136"/>
      <c r="B311" s="136"/>
      <c r="D311" s="136"/>
      <c r="E311" s="136"/>
      <c r="F311" s="136"/>
      <c r="G311" s="136"/>
    </row>
    <row r="312" spans="1:7" x14ac:dyDescent="0.4">
      <c r="A312" s="136"/>
      <c r="B312" s="136"/>
      <c r="D312" s="136"/>
      <c r="E312" s="136"/>
      <c r="F312" s="136"/>
      <c r="G312" s="136"/>
    </row>
    <row r="313" spans="1:7" x14ac:dyDescent="0.4">
      <c r="A313" s="136"/>
      <c r="B313" s="136"/>
      <c r="D313" s="136"/>
      <c r="E313" s="136"/>
      <c r="F313" s="136"/>
      <c r="G313" s="136"/>
    </row>
    <row r="314" spans="1:7" x14ac:dyDescent="0.4">
      <c r="A314" s="136"/>
      <c r="B314" s="136"/>
      <c r="D314" s="136"/>
      <c r="E314" s="136"/>
      <c r="F314" s="136"/>
      <c r="G314" s="136"/>
    </row>
    <row r="315" spans="1:7" x14ac:dyDescent="0.4">
      <c r="A315" s="136"/>
      <c r="B315" s="136"/>
      <c r="D315" s="136"/>
      <c r="E315" s="136"/>
      <c r="F315" s="136"/>
      <c r="G315" s="136"/>
    </row>
    <row r="316" spans="1:7" x14ac:dyDescent="0.4">
      <c r="A316" s="136"/>
      <c r="B316" s="136"/>
      <c r="D316" s="136"/>
      <c r="E316" s="136"/>
      <c r="F316" s="136"/>
      <c r="G316" s="136"/>
    </row>
    <row r="317" spans="1:7" x14ac:dyDescent="0.4">
      <c r="A317" s="136"/>
      <c r="B317" s="136"/>
      <c r="D317" s="136"/>
      <c r="E317" s="136"/>
      <c r="F317" s="136"/>
      <c r="G317" s="136"/>
    </row>
    <row r="318" spans="1:7" x14ac:dyDescent="0.4">
      <c r="A318" s="136"/>
      <c r="B318" s="136"/>
      <c r="D318" s="136"/>
      <c r="E318" s="136"/>
      <c r="F318" s="136"/>
      <c r="G318" s="136"/>
    </row>
    <row r="319" spans="1:7" x14ac:dyDescent="0.4">
      <c r="A319" s="136"/>
      <c r="B319" s="136"/>
      <c r="D319" s="136"/>
      <c r="E319" s="136"/>
      <c r="F319" s="136"/>
      <c r="G319" s="136"/>
    </row>
    <row r="320" spans="1:7" x14ac:dyDescent="0.4">
      <c r="A320" s="136"/>
      <c r="B320" s="136"/>
      <c r="D320" s="136"/>
      <c r="E320" s="136"/>
      <c r="F320" s="136"/>
      <c r="G320" s="136"/>
    </row>
    <row r="321" spans="1:7" x14ac:dyDescent="0.4">
      <c r="A321" s="136"/>
      <c r="B321" s="136"/>
      <c r="D321" s="136"/>
      <c r="E321" s="136"/>
      <c r="F321" s="136"/>
      <c r="G321" s="136"/>
    </row>
    <row r="322" spans="1:7" x14ac:dyDescent="0.4">
      <c r="A322" s="136"/>
      <c r="B322" s="136"/>
      <c r="D322" s="136"/>
      <c r="E322" s="136"/>
      <c r="F322" s="136"/>
      <c r="G322" s="136"/>
    </row>
    <row r="323" spans="1:7" x14ac:dyDescent="0.4">
      <c r="A323" s="136"/>
      <c r="B323" s="136"/>
      <c r="D323" s="136"/>
      <c r="E323" s="136"/>
      <c r="F323" s="136"/>
      <c r="G323" s="136"/>
    </row>
    <row r="324" spans="1:7" x14ac:dyDescent="0.4">
      <c r="A324" s="136"/>
      <c r="B324" s="136"/>
      <c r="D324" s="136"/>
      <c r="E324" s="136"/>
      <c r="F324" s="136"/>
      <c r="G324" s="136"/>
    </row>
    <row r="325" spans="1:7" x14ac:dyDescent="0.4">
      <c r="A325" s="136"/>
      <c r="B325" s="136"/>
      <c r="D325" s="136"/>
      <c r="E325" s="136"/>
      <c r="F325" s="136"/>
      <c r="G325" s="136"/>
    </row>
    <row r="326" spans="1:7" x14ac:dyDescent="0.4">
      <c r="A326" s="136"/>
      <c r="B326" s="136"/>
      <c r="D326" s="136"/>
      <c r="E326" s="136"/>
      <c r="F326" s="136"/>
      <c r="G326" s="136"/>
    </row>
    <row r="327" spans="1:7" x14ac:dyDescent="0.4">
      <c r="A327" s="136"/>
      <c r="B327" s="136"/>
      <c r="D327" s="136"/>
      <c r="E327" s="136"/>
      <c r="F327" s="136"/>
      <c r="G327" s="136"/>
    </row>
    <row r="328" spans="1:7" x14ac:dyDescent="0.4">
      <c r="A328" s="136"/>
      <c r="B328" s="136"/>
      <c r="D328" s="136"/>
      <c r="E328" s="136"/>
      <c r="F328" s="136"/>
      <c r="G328" s="136"/>
    </row>
    <row r="329" spans="1:7" x14ac:dyDescent="0.4">
      <c r="A329" s="136"/>
      <c r="B329" s="136"/>
      <c r="D329" s="136"/>
      <c r="E329" s="136"/>
      <c r="F329" s="136"/>
      <c r="G329" s="136"/>
    </row>
    <row r="330" spans="1:7" x14ac:dyDescent="0.4">
      <c r="A330" s="136"/>
      <c r="B330" s="136"/>
      <c r="D330" s="136"/>
      <c r="E330" s="136"/>
      <c r="F330" s="136"/>
      <c r="G330" s="136"/>
    </row>
    <row r="331" spans="1:7" x14ac:dyDescent="0.4">
      <c r="A331" s="136"/>
      <c r="B331" s="136"/>
      <c r="D331" s="136"/>
      <c r="E331" s="136"/>
      <c r="F331" s="136"/>
      <c r="G331" s="136"/>
    </row>
    <row r="332" spans="1:7" x14ac:dyDescent="0.4">
      <c r="A332" s="136"/>
      <c r="B332" s="136"/>
      <c r="D332" s="136"/>
      <c r="E332" s="136"/>
      <c r="F332" s="136"/>
      <c r="G332" s="136"/>
    </row>
    <row r="333" spans="1:7" x14ac:dyDescent="0.4">
      <c r="A333" s="136"/>
      <c r="B333" s="136"/>
      <c r="D333" s="136"/>
      <c r="E333" s="136"/>
      <c r="F333" s="136"/>
      <c r="G333" s="136"/>
    </row>
    <row r="334" spans="1:7" x14ac:dyDescent="0.4">
      <c r="A334" s="136"/>
      <c r="B334" s="136"/>
      <c r="D334" s="136"/>
      <c r="E334" s="136"/>
      <c r="F334" s="136"/>
      <c r="G334" s="136"/>
    </row>
    <row r="335" spans="1:7" x14ac:dyDescent="0.4">
      <c r="A335" s="136"/>
      <c r="B335" s="136"/>
      <c r="D335" s="136"/>
      <c r="E335" s="136"/>
      <c r="F335" s="136"/>
      <c r="G335" s="136"/>
    </row>
    <row r="336" spans="1:7" x14ac:dyDescent="0.4">
      <c r="A336" s="136"/>
      <c r="B336" s="136"/>
      <c r="D336" s="136"/>
      <c r="E336" s="136"/>
      <c r="F336" s="136"/>
      <c r="G336" s="136"/>
    </row>
    <row r="337" spans="1:7" x14ac:dyDescent="0.4">
      <c r="A337" s="136"/>
      <c r="B337" s="136"/>
      <c r="D337" s="136"/>
      <c r="E337" s="136"/>
      <c r="F337" s="136"/>
      <c r="G337" s="136"/>
    </row>
    <row r="338" spans="1:7" x14ac:dyDescent="0.4">
      <c r="A338" s="136"/>
      <c r="B338" s="136"/>
      <c r="D338" s="136"/>
      <c r="E338" s="136"/>
      <c r="F338" s="136"/>
      <c r="G338" s="136"/>
    </row>
    <row r="339" spans="1:7" x14ac:dyDescent="0.4">
      <c r="A339" s="136"/>
      <c r="B339" s="136"/>
      <c r="D339" s="136"/>
      <c r="E339" s="136"/>
      <c r="F339" s="136"/>
      <c r="G339" s="136"/>
    </row>
    <row r="340" spans="1:7" x14ac:dyDescent="0.4">
      <c r="A340" s="136"/>
      <c r="B340" s="136"/>
      <c r="D340" s="136"/>
      <c r="E340" s="136"/>
      <c r="F340" s="136"/>
      <c r="G340" s="136"/>
    </row>
    <row r="341" spans="1:7" x14ac:dyDescent="0.4">
      <c r="A341" s="136"/>
      <c r="B341" s="136"/>
      <c r="D341" s="136"/>
      <c r="E341" s="136"/>
      <c r="F341" s="136"/>
      <c r="G341" s="136"/>
    </row>
    <row r="342" spans="1:7" x14ac:dyDescent="0.4">
      <c r="A342" s="136"/>
      <c r="B342" s="136"/>
      <c r="D342" s="136"/>
      <c r="E342" s="136"/>
      <c r="F342" s="136"/>
      <c r="G342" s="136"/>
    </row>
    <row r="343" spans="1:7" x14ac:dyDescent="0.4">
      <c r="A343" s="136"/>
      <c r="B343" s="136"/>
      <c r="D343" s="136"/>
      <c r="E343" s="136"/>
      <c r="F343" s="136"/>
      <c r="G343" s="136"/>
    </row>
    <row r="344" spans="1:7" x14ac:dyDescent="0.4">
      <c r="A344" s="136"/>
      <c r="B344" s="136"/>
      <c r="D344" s="136"/>
      <c r="E344" s="136"/>
      <c r="F344" s="136"/>
      <c r="G344" s="136"/>
    </row>
    <row r="345" spans="1:7" x14ac:dyDescent="0.4">
      <c r="A345" s="136"/>
      <c r="B345" s="136"/>
      <c r="D345" s="136"/>
      <c r="E345" s="136"/>
      <c r="F345" s="136"/>
      <c r="G345" s="136"/>
    </row>
    <row r="346" spans="1:7" x14ac:dyDescent="0.4">
      <c r="A346" s="136"/>
      <c r="B346" s="136"/>
      <c r="D346" s="136"/>
      <c r="E346" s="136"/>
      <c r="F346" s="136"/>
      <c r="G346" s="136"/>
    </row>
    <row r="347" spans="1:7" x14ac:dyDescent="0.4">
      <c r="A347" s="136"/>
      <c r="B347" s="136"/>
      <c r="D347" s="136"/>
      <c r="E347" s="136"/>
      <c r="F347" s="136"/>
      <c r="G347" s="136"/>
    </row>
    <row r="348" spans="1:7" x14ac:dyDescent="0.4">
      <c r="A348" s="136"/>
      <c r="B348" s="136"/>
      <c r="D348" s="136"/>
      <c r="E348" s="136"/>
      <c r="F348" s="136"/>
      <c r="G348" s="136"/>
    </row>
    <row r="349" spans="1:7" x14ac:dyDescent="0.4">
      <c r="A349" s="136"/>
      <c r="B349" s="136"/>
      <c r="D349" s="136"/>
      <c r="E349" s="136"/>
      <c r="F349" s="136"/>
      <c r="G349" s="136"/>
    </row>
    <row r="350" spans="1:7" x14ac:dyDescent="0.4">
      <c r="A350" s="136"/>
      <c r="B350" s="136"/>
      <c r="D350" s="136"/>
      <c r="E350" s="136"/>
      <c r="F350" s="136"/>
      <c r="G350" s="136"/>
    </row>
    <row r="351" spans="1:7" x14ac:dyDescent="0.4">
      <c r="A351" s="136"/>
      <c r="B351" s="136"/>
      <c r="D351" s="136"/>
      <c r="E351" s="136"/>
      <c r="F351" s="136"/>
      <c r="G351" s="136"/>
    </row>
    <row r="352" spans="1:7" x14ac:dyDescent="0.4">
      <c r="A352" s="136"/>
      <c r="B352" s="136"/>
      <c r="D352" s="136"/>
      <c r="E352" s="136"/>
      <c r="F352" s="136"/>
      <c r="G352" s="136"/>
    </row>
    <row r="353" spans="1:7" x14ac:dyDescent="0.4">
      <c r="A353" s="136"/>
      <c r="B353" s="136"/>
      <c r="D353" s="136"/>
      <c r="E353" s="136"/>
      <c r="F353" s="136"/>
      <c r="G353" s="136"/>
    </row>
    <row r="354" spans="1:7" x14ac:dyDescent="0.4">
      <c r="A354" s="136"/>
      <c r="B354" s="136"/>
      <c r="D354" s="136"/>
      <c r="E354" s="136"/>
      <c r="F354" s="136"/>
      <c r="G354" s="136"/>
    </row>
    <row r="355" spans="1:7" x14ac:dyDescent="0.4">
      <c r="A355" s="136"/>
      <c r="B355" s="136"/>
      <c r="D355" s="136"/>
      <c r="E355" s="136"/>
      <c r="F355" s="136"/>
      <c r="G355" s="136"/>
    </row>
    <row r="356" spans="1:7" x14ac:dyDescent="0.4">
      <c r="A356" s="136"/>
      <c r="B356" s="136"/>
      <c r="D356" s="136"/>
      <c r="E356" s="136"/>
      <c r="F356" s="136"/>
      <c r="G356" s="136"/>
    </row>
    <row r="357" spans="1:7" x14ac:dyDescent="0.4">
      <c r="A357" s="136"/>
      <c r="B357" s="136"/>
      <c r="D357" s="136"/>
      <c r="E357" s="136"/>
      <c r="F357" s="136"/>
      <c r="G357" s="136"/>
    </row>
    <row r="358" spans="1:7" x14ac:dyDescent="0.4">
      <c r="A358" s="136"/>
      <c r="B358" s="136"/>
      <c r="D358" s="136"/>
      <c r="E358" s="136"/>
      <c r="F358" s="136"/>
      <c r="G358" s="136"/>
    </row>
    <row r="359" spans="1:7" x14ac:dyDescent="0.4">
      <c r="A359" s="136"/>
      <c r="B359" s="136"/>
      <c r="D359" s="136"/>
      <c r="E359" s="136"/>
      <c r="F359" s="136"/>
      <c r="G359" s="136"/>
    </row>
    <row r="360" spans="1:7" x14ac:dyDescent="0.4">
      <c r="A360" s="136"/>
      <c r="B360" s="136"/>
      <c r="D360" s="136"/>
      <c r="E360" s="136"/>
      <c r="F360" s="136"/>
      <c r="G360" s="136"/>
    </row>
    <row r="361" spans="1:7" x14ac:dyDescent="0.4">
      <c r="A361" s="136"/>
      <c r="B361" s="136"/>
      <c r="D361" s="136"/>
      <c r="E361" s="136"/>
      <c r="F361" s="136"/>
      <c r="G361" s="136"/>
    </row>
    <row r="362" spans="1:7" x14ac:dyDescent="0.4">
      <c r="A362" s="136"/>
      <c r="B362" s="136"/>
      <c r="D362" s="136"/>
      <c r="E362" s="136"/>
      <c r="F362" s="136"/>
      <c r="G362" s="136"/>
    </row>
    <row r="363" spans="1:7" x14ac:dyDescent="0.4">
      <c r="A363" s="136"/>
      <c r="B363" s="136"/>
      <c r="D363" s="136"/>
      <c r="E363" s="136"/>
      <c r="F363" s="136"/>
      <c r="G363" s="136"/>
    </row>
    <row r="364" spans="1:7" x14ac:dyDescent="0.4">
      <c r="A364" s="136"/>
      <c r="B364" s="136"/>
      <c r="D364" s="136"/>
      <c r="E364" s="136"/>
      <c r="F364" s="136"/>
      <c r="G364" s="136"/>
    </row>
    <row r="365" spans="1:7" x14ac:dyDescent="0.4">
      <c r="A365" s="136"/>
      <c r="B365" s="136"/>
      <c r="D365" s="136"/>
      <c r="E365" s="136"/>
      <c r="F365" s="136"/>
      <c r="G365" s="136"/>
    </row>
    <row r="366" spans="1:7" x14ac:dyDescent="0.4">
      <c r="A366" s="136"/>
      <c r="B366" s="136"/>
      <c r="D366" s="136"/>
      <c r="E366" s="136"/>
      <c r="F366" s="136"/>
      <c r="G366" s="136"/>
    </row>
    <row r="367" spans="1:7" x14ac:dyDescent="0.4">
      <c r="A367" s="136"/>
      <c r="B367" s="136"/>
      <c r="D367" s="136"/>
      <c r="E367" s="136"/>
      <c r="F367" s="136"/>
      <c r="G367" s="136"/>
    </row>
    <row r="368" spans="1:7" x14ac:dyDescent="0.4">
      <c r="A368" s="136"/>
      <c r="B368" s="136"/>
      <c r="D368" s="136"/>
      <c r="E368" s="136"/>
      <c r="F368" s="136"/>
      <c r="G368" s="136"/>
    </row>
    <row r="369" spans="1:7" x14ac:dyDescent="0.4">
      <c r="A369" s="136"/>
      <c r="B369" s="136"/>
      <c r="D369" s="136"/>
      <c r="E369" s="136"/>
      <c r="F369" s="136"/>
      <c r="G369" s="136"/>
    </row>
    <row r="370" spans="1:7" x14ac:dyDescent="0.4">
      <c r="A370" s="136"/>
      <c r="B370" s="136"/>
      <c r="D370" s="136"/>
      <c r="E370" s="136"/>
      <c r="F370" s="136"/>
      <c r="G370" s="136"/>
    </row>
    <row r="371" spans="1:7" x14ac:dyDescent="0.4">
      <c r="A371" s="136"/>
      <c r="B371" s="136"/>
      <c r="D371" s="136"/>
      <c r="E371" s="136"/>
      <c r="F371" s="136"/>
      <c r="G371" s="136"/>
    </row>
    <row r="372" spans="1:7" x14ac:dyDescent="0.4">
      <c r="A372" s="136"/>
      <c r="B372" s="136"/>
      <c r="D372" s="136"/>
      <c r="E372" s="136"/>
      <c r="F372" s="136"/>
      <c r="G372" s="136"/>
    </row>
    <row r="373" spans="1:7" x14ac:dyDescent="0.4">
      <c r="A373" s="136"/>
      <c r="B373" s="136"/>
      <c r="D373" s="136"/>
      <c r="E373" s="136"/>
      <c r="F373" s="136"/>
      <c r="G373" s="136"/>
    </row>
    <row r="374" spans="1:7" x14ac:dyDescent="0.4">
      <c r="A374" s="136"/>
      <c r="B374" s="136"/>
      <c r="D374" s="136"/>
      <c r="E374" s="136"/>
      <c r="F374" s="136"/>
      <c r="G374" s="136"/>
    </row>
    <row r="375" spans="1:7" x14ac:dyDescent="0.4">
      <c r="A375" s="136"/>
      <c r="B375" s="136"/>
      <c r="D375" s="136"/>
      <c r="E375" s="136"/>
      <c r="F375" s="136"/>
      <c r="G375" s="136"/>
    </row>
    <row r="376" spans="1:7" x14ac:dyDescent="0.4">
      <c r="A376" s="136"/>
      <c r="B376" s="136"/>
      <c r="D376" s="136"/>
      <c r="E376" s="136"/>
      <c r="F376" s="136"/>
      <c r="G376" s="136"/>
    </row>
    <row r="377" spans="1:7" x14ac:dyDescent="0.4">
      <c r="A377" s="136"/>
      <c r="B377" s="136"/>
      <c r="D377" s="136"/>
      <c r="E377" s="136"/>
      <c r="F377" s="136"/>
      <c r="G377" s="136"/>
    </row>
    <row r="378" spans="1:7" x14ac:dyDescent="0.4">
      <c r="A378" s="136"/>
      <c r="B378" s="136"/>
      <c r="D378" s="136"/>
      <c r="E378" s="136"/>
      <c r="F378" s="136"/>
      <c r="G378" s="136"/>
    </row>
    <row r="379" spans="1:7" x14ac:dyDescent="0.4">
      <c r="A379" s="136"/>
      <c r="B379" s="136"/>
      <c r="D379" s="136"/>
      <c r="E379" s="136"/>
      <c r="F379" s="136"/>
      <c r="G379" s="136"/>
    </row>
    <row r="380" spans="1:7" x14ac:dyDescent="0.4">
      <c r="A380" s="136"/>
      <c r="B380" s="136"/>
      <c r="D380" s="136"/>
      <c r="E380" s="136"/>
      <c r="F380" s="136"/>
      <c r="G380" s="136"/>
    </row>
    <row r="381" spans="1:7" x14ac:dyDescent="0.4">
      <c r="A381" s="136"/>
      <c r="B381" s="136"/>
      <c r="D381" s="136"/>
      <c r="E381" s="136"/>
      <c r="F381" s="136"/>
      <c r="G381" s="136"/>
    </row>
    <row r="382" spans="1:7" x14ac:dyDescent="0.4">
      <c r="A382" s="136"/>
      <c r="B382" s="136"/>
      <c r="D382" s="136"/>
      <c r="E382" s="136"/>
      <c r="F382" s="136"/>
      <c r="G382" s="136"/>
    </row>
    <row r="383" spans="1:7" x14ac:dyDescent="0.4">
      <c r="A383" s="136"/>
      <c r="B383" s="136"/>
      <c r="D383" s="136"/>
      <c r="E383" s="136"/>
      <c r="F383" s="136"/>
      <c r="G383" s="136"/>
    </row>
    <row r="384" spans="1:7" x14ac:dyDescent="0.4">
      <c r="A384" s="136"/>
      <c r="B384" s="136"/>
      <c r="D384" s="136"/>
      <c r="E384" s="136"/>
      <c r="F384" s="136"/>
      <c r="G384" s="136"/>
    </row>
    <row r="385" spans="1:7" x14ac:dyDescent="0.4">
      <c r="A385" s="136"/>
      <c r="B385" s="136"/>
      <c r="D385" s="136"/>
      <c r="E385" s="136"/>
      <c r="F385" s="136"/>
      <c r="G385" s="136"/>
    </row>
    <row r="386" spans="1:7" x14ac:dyDescent="0.4">
      <c r="A386" s="136"/>
      <c r="B386" s="136"/>
      <c r="D386" s="136"/>
      <c r="E386" s="136"/>
      <c r="F386" s="136"/>
      <c r="G386" s="136"/>
    </row>
    <row r="387" spans="1:7" x14ac:dyDescent="0.4">
      <c r="A387" s="136"/>
      <c r="B387" s="136"/>
      <c r="D387" s="136"/>
      <c r="E387" s="136"/>
      <c r="F387" s="136"/>
      <c r="G387" s="136"/>
    </row>
    <row r="388" spans="1:7" x14ac:dyDescent="0.4">
      <c r="A388" s="136"/>
      <c r="B388" s="136"/>
      <c r="D388" s="136"/>
      <c r="E388" s="136"/>
      <c r="F388" s="136"/>
      <c r="G388" s="136"/>
    </row>
    <row r="389" spans="1:7" x14ac:dyDescent="0.4">
      <c r="A389" s="136"/>
      <c r="B389" s="136"/>
      <c r="D389" s="136"/>
      <c r="E389" s="136"/>
      <c r="F389" s="136"/>
      <c r="G389" s="136"/>
    </row>
    <row r="390" spans="1:7" x14ac:dyDescent="0.4">
      <c r="A390" s="136"/>
      <c r="B390" s="136"/>
      <c r="D390" s="136"/>
      <c r="E390" s="136"/>
      <c r="F390" s="136"/>
      <c r="G390" s="136"/>
    </row>
    <row r="391" spans="1:7" x14ac:dyDescent="0.4">
      <c r="A391" s="136"/>
      <c r="B391" s="136"/>
      <c r="D391" s="136"/>
      <c r="E391" s="136"/>
      <c r="F391" s="136"/>
      <c r="G391" s="136"/>
    </row>
    <row r="392" spans="1:7" x14ac:dyDescent="0.4">
      <c r="A392" s="136"/>
      <c r="B392" s="136"/>
      <c r="D392" s="136"/>
      <c r="E392" s="136"/>
      <c r="F392" s="136"/>
      <c r="G392" s="136"/>
    </row>
    <row r="393" spans="1:7" x14ac:dyDescent="0.4">
      <c r="A393" s="136"/>
      <c r="B393" s="136"/>
      <c r="D393" s="136"/>
      <c r="E393" s="136"/>
      <c r="F393" s="136"/>
      <c r="G393" s="136"/>
    </row>
    <row r="394" spans="1:7" x14ac:dyDescent="0.4">
      <c r="A394" s="136"/>
      <c r="B394" s="136"/>
      <c r="D394" s="136"/>
      <c r="E394" s="136"/>
      <c r="F394" s="136"/>
      <c r="G394" s="136"/>
    </row>
    <row r="395" spans="1:7" x14ac:dyDescent="0.4">
      <c r="A395" s="136"/>
      <c r="B395" s="136"/>
      <c r="D395" s="136"/>
      <c r="E395" s="136"/>
      <c r="F395" s="136"/>
      <c r="G395" s="136"/>
    </row>
    <row r="396" spans="1:7" x14ac:dyDescent="0.4">
      <c r="A396" s="136"/>
      <c r="B396" s="136"/>
      <c r="D396" s="136"/>
      <c r="E396" s="136"/>
      <c r="F396" s="136"/>
      <c r="G396" s="136"/>
    </row>
    <row r="397" spans="1:7" x14ac:dyDescent="0.4">
      <c r="A397" s="136"/>
      <c r="B397" s="136"/>
      <c r="D397" s="136"/>
      <c r="E397" s="136"/>
      <c r="F397" s="136"/>
      <c r="G397" s="136"/>
    </row>
    <row r="398" spans="1:7" x14ac:dyDescent="0.4">
      <c r="A398" s="136"/>
      <c r="B398" s="136"/>
      <c r="D398" s="136"/>
      <c r="E398" s="136"/>
      <c r="F398" s="136"/>
      <c r="G398" s="136"/>
    </row>
    <row r="399" spans="1:7" x14ac:dyDescent="0.4">
      <c r="A399" s="136"/>
      <c r="B399" s="136"/>
      <c r="D399" s="136"/>
      <c r="E399" s="136"/>
      <c r="F399" s="136"/>
      <c r="G399" s="136"/>
    </row>
    <row r="400" spans="1:7" x14ac:dyDescent="0.4">
      <c r="A400" s="136"/>
      <c r="B400" s="136"/>
      <c r="D400" s="136"/>
      <c r="E400" s="136"/>
      <c r="F400" s="136"/>
      <c r="G400" s="136"/>
    </row>
    <row r="401" spans="1:7" x14ac:dyDescent="0.4">
      <c r="A401" s="136"/>
      <c r="B401" s="136"/>
      <c r="D401" s="136"/>
      <c r="E401" s="136"/>
      <c r="F401" s="136"/>
      <c r="G401" s="136"/>
    </row>
    <row r="402" spans="1:7" x14ac:dyDescent="0.4">
      <c r="A402" s="136"/>
      <c r="B402" s="136"/>
      <c r="D402" s="136"/>
      <c r="E402" s="136"/>
      <c r="F402" s="136"/>
      <c r="G402" s="136"/>
    </row>
    <row r="403" spans="1:7" x14ac:dyDescent="0.4">
      <c r="A403" s="136"/>
      <c r="B403" s="136"/>
      <c r="D403" s="136"/>
      <c r="E403" s="136"/>
      <c r="F403" s="136"/>
      <c r="G403" s="136"/>
    </row>
    <row r="404" spans="1:7" x14ac:dyDescent="0.4">
      <c r="A404" s="136"/>
      <c r="B404" s="136"/>
      <c r="D404" s="136"/>
      <c r="E404" s="136"/>
      <c r="F404" s="136"/>
      <c r="G404" s="136"/>
    </row>
    <row r="405" spans="1:7" x14ac:dyDescent="0.4">
      <c r="A405" s="136"/>
      <c r="B405" s="136"/>
      <c r="D405" s="136"/>
      <c r="E405" s="136"/>
      <c r="F405" s="136"/>
      <c r="G405" s="136"/>
    </row>
    <row r="406" spans="1:7" x14ac:dyDescent="0.4">
      <c r="A406" s="136"/>
      <c r="B406" s="136"/>
      <c r="D406" s="136"/>
      <c r="E406" s="136"/>
      <c r="F406" s="136"/>
      <c r="G406" s="136"/>
    </row>
    <row r="407" spans="1:7" x14ac:dyDescent="0.4">
      <c r="A407" s="136"/>
      <c r="B407" s="136"/>
      <c r="D407" s="136"/>
      <c r="E407" s="136"/>
      <c r="F407" s="136"/>
      <c r="G407" s="136"/>
    </row>
    <row r="408" spans="1:7" x14ac:dyDescent="0.4">
      <c r="A408" s="136"/>
      <c r="B408" s="136"/>
      <c r="D408" s="136"/>
      <c r="E408" s="136"/>
      <c r="F408" s="136"/>
      <c r="G408" s="136"/>
    </row>
    <row r="409" spans="1:7" x14ac:dyDescent="0.4">
      <c r="A409" s="136"/>
      <c r="B409" s="136"/>
      <c r="D409" s="136"/>
      <c r="E409" s="136"/>
      <c r="F409" s="136"/>
      <c r="G409" s="136"/>
    </row>
    <row r="410" spans="1:7" x14ac:dyDescent="0.4">
      <c r="A410" s="136"/>
      <c r="B410" s="136"/>
      <c r="D410" s="136"/>
      <c r="E410" s="136"/>
      <c r="F410" s="136"/>
      <c r="G410" s="136"/>
    </row>
    <row r="411" spans="1:7" x14ac:dyDescent="0.4">
      <c r="A411" s="136"/>
      <c r="B411" s="136"/>
      <c r="D411" s="136"/>
      <c r="E411" s="136"/>
      <c r="F411" s="136"/>
      <c r="G411" s="136"/>
    </row>
    <row r="412" spans="1:7" x14ac:dyDescent="0.4">
      <c r="A412" s="136"/>
      <c r="B412" s="136"/>
      <c r="D412" s="136"/>
      <c r="E412" s="136"/>
      <c r="F412" s="136"/>
      <c r="G412" s="136"/>
    </row>
    <row r="413" spans="1:7" x14ac:dyDescent="0.4">
      <c r="A413" s="136"/>
      <c r="B413" s="136"/>
      <c r="D413" s="136"/>
      <c r="E413" s="136"/>
      <c r="F413" s="136"/>
      <c r="G413" s="136"/>
    </row>
    <row r="414" spans="1:7" x14ac:dyDescent="0.4">
      <c r="A414" s="136"/>
      <c r="B414" s="136"/>
      <c r="D414" s="136"/>
      <c r="E414" s="136"/>
      <c r="F414" s="136"/>
      <c r="G414" s="136"/>
    </row>
    <row r="415" spans="1:7" x14ac:dyDescent="0.4">
      <c r="A415" s="136"/>
      <c r="B415" s="136"/>
      <c r="D415" s="136"/>
      <c r="E415" s="136"/>
      <c r="F415" s="136"/>
      <c r="G415" s="136"/>
    </row>
    <row r="416" spans="1:7" x14ac:dyDescent="0.4">
      <c r="A416" s="136"/>
      <c r="B416" s="136"/>
      <c r="D416" s="136"/>
      <c r="E416" s="136"/>
      <c r="F416" s="136"/>
      <c r="G416" s="136"/>
    </row>
    <row r="417" spans="1:7" x14ac:dyDescent="0.4">
      <c r="A417" s="136"/>
      <c r="B417" s="136"/>
      <c r="D417" s="136"/>
      <c r="E417" s="136"/>
      <c r="F417" s="136"/>
      <c r="G417" s="136"/>
    </row>
    <row r="418" spans="1:7" x14ac:dyDescent="0.4">
      <c r="A418" s="136"/>
      <c r="B418" s="136"/>
      <c r="D418" s="136"/>
      <c r="E418" s="136"/>
      <c r="F418" s="136"/>
      <c r="G418" s="136"/>
    </row>
    <row r="419" spans="1:7" x14ac:dyDescent="0.4">
      <c r="A419" s="136"/>
      <c r="B419" s="136"/>
      <c r="D419" s="136"/>
      <c r="E419" s="136"/>
      <c r="F419" s="136"/>
      <c r="G419" s="136"/>
    </row>
    <row r="420" spans="1:7" x14ac:dyDescent="0.4">
      <c r="A420" s="136"/>
      <c r="B420" s="136"/>
      <c r="D420" s="136"/>
      <c r="E420" s="136"/>
      <c r="F420" s="136"/>
      <c r="G420" s="136"/>
    </row>
    <row r="421" spans="1:7" x14ac:dyDescent="0.4">
      <c r="A421" s="136"/>
      <c r="B421" s="136"/>
      <c r="D421" s="136"/>
      <c r="E421" s="136"/>
      <c r="F421" s="136"/>
      <c r="G421" s="136"/>
    </row>
    <row r="422" spans="1:7" x14ac:dyDescent="0.4">
      <c r="A422" s="136"/>
      <c r="B422" s="136"/>
      <c r="D422" s="136"/>
      <c r="E422" s="136"/>
      <c r="F422" s="136"/>
      <c r="G422" s="136"/>
    </row>
    <row r="423" spans="1:7" x14ac:dyDescent="0.4">
      <c r="A423" s="136"/>
      <c r="B423" s="136"/>
      <c r="D423" s="136"/>
      <c r="E423" s="136"/>
      <c r="F423" s="136"/>
      <c r="G423" s="136"/>
    </row>
    <row r="424" spans="1:7" x14ac:dyDescent="0.4">
      <c r="A424" s="136"/>
      <c r="B424" s="136"/>
      <c r="D424" s="136"/>
      <c r="E424" s="136"/>
      <c r="F424" s="136"/>
      <c r="G424" s="136"/>
    </row>
    <row r="425" spans="1:7" x14ac:dyDescent="0.4">
      <c r="A425" s="136"/>
      <c r="B425" s="136"/>
      <c r="D425" s="136"/>
      <c r="E425" s="136"/>
      <c r="F425" s="136"/>
      <c r="G425" s="136"/>
    </row>
    <row r="426" spans="1:7" x14ac:dyDescent="0.4">
      <c r="A426" s="136"/>
      <c r="B426" s="136"/>
      <c r="D426" s="136"/>
      <c r="E426" s="136"/>
      <c r="F426" s="136"/>
      <c r="G426" s="136"/>
    </row>
    <row r="427" spans="1:7" x14ac:dyDescent="0.4">
      <c r="A427" s="136"/>
      <c r="B427" s="136"/>
      <c r="D427" s="136"/>
      <c r="E427" s="136"/>
      <c r="F427" s="136"/>
      <c r="G427" s="136"/>
    </row>
    <row r="428" spans="1:7" x14ac:dyDescent="0.4">
      <c r="A428" s="136"/>
      <c r="B428" s="136"/>
      <c r="D428" s="136"/>
      <c r="E428" s="136"/>
      <c r="F428" s="136"/>
      <c r="G428" s="136"/>
    </row>
    <row r="429" spans="1:7" x14ac:dyDescent="0.4">
      <c r="A429" s="136"/>
      <c r="B429" s="136"/>
      <c r="D429" s="136"/>
      <c r="E429" s="136"/>
      <c r="F429" s="136"/>
      <c r="G429" s="136"/>
    </row>
    <row r="430" spans="1:7" x14ac:dyDescent="0.4">
      <c r="A430" s="136"/>
      <c r="B430" s="136"/>
      <c r="D430" s="136"/>
      <c r="E430" s="136"/>
      <c r="F430" s="136"/>
      <c r="G430" s="136"/>
    </row>
    <row r="431" spans="1:7" x14ac:dyDescent="0.4">
      <c r="A431" s="136"/>
      <c r="B431" s="136"/>
      <c r="D431" s="136"/>
      <c r="E431" s="136"/>
      <c r="F431" s="136"/>
      <c r="G431" s="136"/>
    </row>
    <row r="432" spans="1:7" x14ac:dyDescent="0.4">
      <c r="A432" s="136"/>
      <c r="B432" s="136"/>
      <c r="D432" s="136"/>
      <c r="E432" s="136"/>
      <c r="F432" s="136"/>
      <c r="G432" s="136"/>
    </row>
    <row r="433" spans="1:7" x14ac:dyDescent="0.4">
      <c r="A433" s="136"/>
      <c r="B433" s="136"/>
      <c r="D433" s="136"/>
      <c r="E433" s="136"/>
      <c r="F433" s="136"/>
      <c r="G433" s="136"/>
    </row>
    <row r="434" spans="1:7" x14ac:dyDescent="0.4">
      <c r="A434" s="136"/>
      <c r="B434" s="136"/>
      <c r="D434" s="136"/>
      <c r="E434" s="136"/>
      <c r="F434" s="136"/>
      <c r="G434" s="136"/>
    </row>
    <row r="435" spans="1:7" x14ac:dyDescent="0.4">
      <c r="A435" s="136"/>
      <c r="B435" s="136"/>
      <c r="D435" s="136"/>
      <c r="E435" s="136"/>
      <c r="F435" s="136"/>
      <c r="G435" s="136"/>
    </row>
    <row r="436" spans="1:7" x14ac:dyDescent="0.4">
      <c r="A436" s="136"/>
      <c r="B436" s="136"/>
      <c r="D436" s="136"/>
      <c r="E436" s="136"/>
      <c r="F436" s="136"/>
      <c r="G436" s="136"/>
    </row>
    <row r="437" spans="1:7" x14ac:dyDescent="0.4">
      <c r="A437" s="136"/>
      <c r="B437" s="136"/>
      <c r="D437" s="136"/>
      <c r="E437" s="136"/>
      <c r="F437" s="136"/>
      <c r="G437" s="136"/>
    </row>
    <row r="438" spans="1:7" x14ac:dyDescent="0.4">
      <c r="A438" s="136"/>
      <c r="B438" s="136"/>
      <c r="D438" s="136"/>
      <c r="E438" s="136"/>
      <c r="F438" s="136"/>
      <c r="G438" s="136"/>
    </row>
    <row r="439" spans="1:7" x14ac:dyDescent="0.4">
      <c r="A439" s="136"/>
      <c r="B439" s="136"/>
      <c r="D439" s="136"/>
      <c r="E439" s="136"/>
      <c r="F439" s="136"/>
      <c r="G439" s="136"/>
    </row>
    <row r="440" spans="1:7" x14ac:dyDescent="0.4">
      <c r="A440" s="136"/>
      <c r="B440" s="136"/>
      <c r="D440" s="136"/>
      <c r="E440" s="136"/>
      <c r="F440" s="136"/>
      <c r="G440" s="136"/>
    </row>
    <row r="441" spans="1:7" x14ac:dyDescent="0.4">
      <c r="A441" s="136"/>
      <c r="B441" s="136"/>
      <c r="D441" s="136"/>
      <c r="E441" s="136"/>
      <c r="F441" s="136"/>
      <c r="G441" s="136"/>
    </row>
    <row r="442" spans="1:7" x14ac:dyDescent="0.4">
      <c r="A442" s="136"/>
      <c r="B442" s="136"/>
      <c r="D442" s="136"/>
      <c r="E442" s="136"/>
      <c r="F442" s="136"/>
      <c r="G442" s="136"/>
    </row>
    <row r="443" spans="1:7" x14ac:dyDescent="0.4">
      <c r="A443" s="136"/>
      <c r="B443" s="136"/>
      <c r="D443" s="136"/>
      <c r="E443" s="136"/>
      <c r="F443" s="136"/>
      <c r="G443" s="136"/>
    </row>
    <row r="444" spans="1:7" x14ac:dyDescent="0.4">
      <c r="A444" s="136"/>
      <c r="B444" s="136"/>
      <c r="D444" s="136"/>
      <c r="E444" s="136"/>
      <c r="F444" s="136"/>
      <c r="G444" s="136"/>
    </row>
    <row r="445" spans="1:7" x14ac:dyDescent="0.4">
      <c r="A445" s="136"/>
      <c r="B445" s="136"/>
      <c r="D445" s="136"/>
      <c r="E445" s="136"/>
      <c r="F445" s="136"/>
      <c r="G445" s="136"/>
    </row>
    <row r="446" spans="1:7" x14ac:dyDescent="0.4">
      <c r="A446" s="136"/>
      <c r="B446" s="136"/>
      <c r="D446" s="136"/>
      <c r="E446" s="136"/>
      <c r="F446" s="136"/>
      <c r="G446" s="136"/>
    </row>
    <row r="447" spans="1:7" x14ac:dyDescent="0.4">
      <c r="A447" s="136"/>
      <c r="B447" s="136"/>
      <c r="D447" s="136"/>
      <c r="E447" s="136"/>
      <c r="F447" s="136"/>
      <c r="G447" s="136"/>
    </row>
    <row r="448" spans="1:7" x14ac:dyDescent="0.4">
      <c r="A448" s="136"/>
      <c r="B448" s="136"/>
      <c r="D448" s="136"/>
      <c r="E448" s="136"/>
      <c r="F448" s="136"/>
      <c r="G448" s="136"/>
    </row>
    <row r="449" spans="1:7" x14ac:dyDescent="0.4">
      <c r="A449" s="136"/>
      <c r="B449" s="136"/>
      <c r="D449" s="136"/>
      <c r="E449" s="136"/>
      <c r="F449" s="136"/>
      <c r="G449" s="136"/>
    </row>
    <row r="450" spans="1:7" x14ac:dyDescent="0.4">
      <c r="A450" s="136"/>
      <c r="B450" s="136"/>
      <c r="D450" s="136"/>
      <c r="E450" s="136"/>
      <c r="F450" s="136"/>
      <c r="G450" s="136"/>
    </row>
    <row r="451" spans="1:7" x14ac:dyDescent="0.4">
      <c r="A451" s="136"/>
      <c r="B451" s="136"/>
      <c r="D451" s="136"/>
      <c r="E451" s="136"/>
      <c r="F451" s="136"/>
      <c r="G451" s="136"/>
    </row>
    <row r="452" spans="1:7" x14ac:dyDescent="0.4">
      <c r="A452" s="136"/>
      <c r="B452" s="136"/>
      <c r="D452" s="136"/>
      <c r="E452" s="136"/>
      <c r="F452" s="136"/>
      <c r="G452" s="136"/>
    </row>
    <row r="453" spans="1:7" x14ac:dyDescent="0.4">
      <c r="A453" s="136"/>
      <c r="B453" s="136"/>
      <c r="D453" s="136"/>
      <c r="E453" s="136"/>
      <c r="F453" s="136"/>
      <c r="G453" s="136"/>
    </row>
    <row r="454" spans="1:7" x14ac:dyDescent="0.4">
      <c r="A454" s="136"/>
      <c r="B454" s="136"/>
      <c r="D454" s="136"/>
      <c r="E454" s="136"/>
      <c r="F454" s="136"/>
      <c r="G454" s="136"/>
    </row>
    <row r="455" spans="1:7" x14ac:dyDescent="0.4">
      <c r="A455" s="136"/>
      <c r="B455" s="136"/>
      <c r="D455" s="136"/>
      <c r="E455" s="136"/>
      <c r="F455" s="136"/>
      <c r="G455" s="136"/>
    </row>
    <row r="456" spans="1:7" x14ac:dyDescent="0.4">
      <c r="A456" s="136"/>
      <c r="B456" s="136"/>
      <c r="D456" s="136"/>
      <c r="E456" s="136"/>
      <c r="F456" s="136"/>
      <c r="G456" s="136"/>
    </row>
    <row r="457" spans="1:7" x14ac:dyDescent="0.4">
      <c r="A457" s="136"/>
      <c r="B457" s="136"/>
      <c r="D457" s="136"/>
      <c r="E457" s="136"/>
      <c r="F457" s="136"/>
      <c r="G457" s="136"/>
    </row>
    <row r="458" spans="1:7" x14ac:dyDescent="0.4">
      <c r="A458" s="136"/>
      <c r="B458" s="136"/>
      <c r="D458" s="136"/>
      <c r="E458" s="136"/>
      <c r="F458" s="136"/>
      <c r="G458" s="136"/>
    </row>
    <row r="459" spans="1:7" x14ac:dyDescent="0.4">
      <c r="A459" s="136"/>
      <c r="B459" s="136"/>
      <c r="D459" s="136"/>
      <c r="E459" s="136"/>
      <c r="F459" s="136"/>
      <c r="G459" s="136"/>
    </row>
    <row r="460" spans="1:7" x14ac:dyDescent="0.4">
      <c r="A460" s="136"/>
      <c r="B460" s="136"/>
      <c r="D460" s="136"/>
      <c r="E460" s="136"/>
      <c r="F460" s="136"/>
      <c r="G460" s="136"/>
    </row>
    <row r="461" spans="1:7" x14ac:dyDescent="0.4">
      <c r="A461" s="136"/>
      <c r="B461" s="136"/>
      <c r="D461" s="136"/>
      <c r="E461" s="136"/>
      <c r="F461" s="136"/>
      <c r="G461" s="136"/>
    </row>
    <row r="462" spans="1:7" x14ac:dyDescent="0.4">
      <c r="A462" s="136"/>
      <c r="B462" s="136"/>
      <c r="D462" s="136"/>
      <c r="E462" s="136"/>
      <c r="F462" s="136"/>
      <c r="G462" s="136"/>
    </row>
    <row r="463" spans="1:7" x14ac:dyDescent="0.4">
      <c r="A463" s="136"/>
      <c r="B463" s="136"/>
      <c r="D463" s="136"/>
      <c r="E463" s="136"/>
      <c r="F463" s="136"/>
      <c r="G463" s="136"/>
    </row>
    <row r="464" spans="1:7" x14ac:dyDescent="0.4">
      <c r="A464" s="136"/>
      <c r="B464" s="136"/>
      <c r="D464" s="136"/>
      <c r="E464" s="136"/>
      <c r="F464" s="136"/>
      <c r="G464" s="136"/>
    </row>
    <row r="465" spans="1:7" x14ac:dyDescent="0.4">
      <c r="A465" s="136"/>
      <c r="B465" s="136"/>
      <c r="D465" s="136"/>
      <c r="E465" s="136"/>
      <c r="F465" s="136"/>
      <c r="G465" s="136"/>
    </row>
    <row r="466" spans="1:7" x14ac:dyDescent="0.4">
      <c r="A466" s="136"/>
      <c r="B466" s="136"/>
      <c r="D466" s="136"/>
      <c r="E466" s="136"/>
      <c r="F466" s="136"/>
      <c r="G466" s="136"/>
    </row>
    <row r="467" spans="1:7" x14ac:dyDescent="0.4">
      <c r="A467" s="136"/>
      <c r="B467" s="136"/>
      <c r="D467" s="136"/>
      <c r="E467" s="136"/>
      <c r="F467" s="136"/>
      <c r="G467" s="136"/>
    </row>
    <row r="468" spans="1:7" x14ac:dyDescent="0.4">
      <c r="A468" s="136"/>
      <c r="B468" s="136"/>
      <c r="D468" s="136"/>
      <c r="E468" s="136"/>
      <c r="F468" s="136"/>
      <c r="G468" s="136"/>
    </row>
    <row r="469" spans="1:7" x14ac:dyDescent="0.4">
      <c r="A469" s="136"/>
      <c r="B469" s="136"/>
      <c r="D469" s="136"/>
      <c r="E469" s="136"/>
      <c r="F469" s="136"/>
      <c r="G469" s="136"/>
    </row>
    <row r="470" spans="1:7" x14ac:dyDescent="0.4">
      <c r="A470" s="136"/>
      <c r="B470" s="136"/>
      <c r="D470" s="136"/>
      <c r="E470" s="136"/>
      <c r="F470" s="136"/>
      <c r="G470" s="136"/>
    </row>
    <row r="471" spans="1:7" x14ac:dyDescent="0.4">
      <c r="A471" s="136"/>
      <c r="B471" s="136"/>
      <c r="D471" s="136"/>
      <c r="E471" s="136"/>
      <c r="F471" s="136"/>
      <c r="G471" s="136"/>
    </row>
    <row r="472" spans="1:7" x14ac:dyDescent="0.4">
      <c r="A472" s="136"/>
      <c r="B472" s="136"/>
      <c r="D472" s="136"/>
      <c r="E472" s="136"/>
      <c r="F472" s="136"/>
      <c r="G472" s="136"/>
    </row>
    <row r="473" spans="1:7" x14ac:dyDescent="0.4">
      <c r="A473" s="136"/>
      <c r="B473" s="136"/>
      <c r="D473" s="136"/>
      <c r="E473" s="136"/>
      <c r="F473" s="136"/>
      <c r="G473" s="136"/>
    </row>
    <row r="474" spans="1:7" x14ac:dyDescent="0.4">
      <c r="A474" s="136"/>
      <c r="B474" s="136"/>
      <c r="D474" s="136"/>
      <c r="E474" s="136"/>
      <c r="F474" s="136"/>
      <c r="G474" s="136"/>
    </row>
    <row r="475" spans="1:7" x14ac:dyDescent="0.4">
      <c r="A475" s="136"/>
      <c r="B475" s="136"/>
      <c r="D475" s="136"/>
      <c r="E475" s="136"/>
      <c r="F475" s="136"/>
      <c r="G475" s="136"/>
    </row>
    <row r="476" spans="1:7" x14ac:dyDescent="0.4">
      <c r="A476" s="136"/>
      <c r="B476" s="136"/>
      <c r="D476" s="136"/>
      <c r="E476" s="136"/>
      <c r="F476" s="136"/>
      <c r="G476" s="136"/>
    </row>
    <row r="477" spans="1:7" x14ac:dyDescent="0.4">
      <c r="A477" s="136"/>
      <c r="B477" s="136"/>
      <c r="D477" s="136"/>
      <c r="E477" s="136"/>
      <c r="F477" s="136"/>
      <c r="G477" s="136"/>
    </row>
    <row r="478" spans="1:7" x14ac:dyDescent="0.4">
      <c r="A478" s="136"/>
      <c r="B478" s="136"/>
      <c r="D478" s="136"/>
      <c r="E478" s="136"/>
      <c r="F478" s="136"/>
      <c r="G478" s="136"/>
    </row>
    <row r="479" spans="1:7" x14ac:dyDescent="0.4">
      <c r="A479" s="136"/>
      <c r="B479" s="136"/>
      <c r="D479" s="136"/>
      <c r="E479" s="136"/>
      <c r="F479" s="136"/>
      <c r="G479" s="136"/>
    </row>
    <row r="480" spans="1:7" x14ac:dyDescent="0.4">
      <c r="A480" s="136"/>
      <c r="B480" s="136"/>
      <c r="D480" s="136"/>
      <c r="E480" s="136"/>
      <c r="F480" s="136"/>
      <c r="G480" s="136"/>
    </row>
    <row r="481" spans="1:7" x14ac:dyDescent="0.4">
      <c r="A481" s="136"/>
      <c r="B481" s="136"/>
      <c r="D481" s="136"/>
      <c r="E481" s="136"/>
      <c r="F481" s="136"/>
      <c r="G481" s="136"/>
    </row>
    <row r="482" spans="1:7" x14ac:dyDescent="0.4">
      <c r="A482" s="136"/>
      <c r="B482" s="136"/>
      <c r="D482" s="136"/>
      <c r="E482" s="136"/>
      <c r="F482" s="136"/>
      <c r="G482" s="136"/>
    </row>
    <row r="483" spans="1:7" x14ac:dyDescent="0.4">
      <c r="A483" s="136"/>
      <c r="B483" s="136"/>
      <c r="D483" s="136"/>
      <c r="E483" s="136"/>
      <c r="F483" s="136"/>
      <c r="G483" s="136"/>
    </row>
    <row r="484" spans="1:7" x14ac:dyDescent="0.4">
      <c r="A484" s="136"/>
      <c r="B484" s="136"/>
      <c r="D484" s="136"/>
      <c r="E484" s="136"/>
      <c r="F484" s="136"/>
      <c r="G484" s="136"/>
    </row>
    <row r="485" spans="1:7" x14ac:dyDescent="0.4">
      <c r="A485" s="136"/>
      <c r="B485" s="136"/>
      <c r="D485" s="136"/>
      <c r="E485" s="136"/>
      <c r="F485" s="136"/>
      <c r="G485" s="136"/>
    </row>
    <row r="486" spans="1:7" x14ac:dyDescent="0.4">
      <c r="A486" s="136"/>
      <c r="B486" s="136"/>
      <c r="D486" s="136"/>
      <c r="E486" s="136"/>
      <c r="F486" s="136"/>
      <c r="G486" s="136"/>
    </row>
    <row r="487" spans="1:7" x14ac:dyDescent="0.4">
      <c r="A487" s="136"/>
      <c r="B487" s="136"/>
      <c r="D487" s="136"/>
      <c r="E487" s="136"/>
      <c r="F487" s="136"/>
      <c r="G487" s="136"/>
    </row>
    <row r="488" spans="1:7" x14ac:dyDescent="0.4">
      <c r="A488" s="136"/>
      <c r="B488" s="136"/>
      <c r="D488" s="136"/>
      <c r="E488" s="136"/>
      <c r="F488" s="136"/>
      <c r="G488" s="136"/>
    </row>
    <row r="489" spans="1:7" x14ac:dyDescent="0.4">
      <c r="A489" s="136"/>
      <c r="B489" s="136"/>
      <c r="D489" s="136"/>
      <c r="E489" s="136"/>
      <c r="F489" s="136"/>
      <c r="G489" s="136"/>
    </row>
    <row r="490" spans="1:7" x14ac:dyDescent="0.4">
      <c r="A490" s="136"/>
      <c r="B490" s="136"/>
      <c r="D490" s="136"/>
      <c r="E490" s="136"/>
      <c r="F490" s="136"/>
      <c r="G490" s="136"/>
    </row>
    <row r="491" spans="1:7" x14ac:dyDescent="0.4">
      <c r="A491" s="136"/>
      <c r="B491" s="136"/>
      <c r="D491" s="136"/>
      <c r="E491" s="136"/>
      <c r="F491" s="136"/>
      <c r="G491" s="136"/>
    </row>
    <row r="492" spans="1:7" x14ac:dyDescent="0.4">
      <c r="A492" s="136"/>
      <c r="B492" s="136"/>
      <c r="D492" s="136"/>
      <c r="E492" s="136"/>
      <c r="F492" s="136"/>
      <c r="G492" s="136"/>
    </row>
    <row r="493" spans="1:7" x14ac:dyDescent="0.4">
      <c r="A493" s="136"/>
      <c r="B493" s="136"/>
      <c r="D493" s="136"/>
      <c r="E493" s="136"/>
      <c r="F493" s="136"/>
      <c r="G493" s="136"/>
    </row>
    <row r="494" spans="1:7" x14ac:dyDescent="0.4">
      <c r="A494" s="136"/>
      <c r="B494" s="136"/>
      <c r="D494" s="136"/>
      <c r="E494" s="136"/>
      <c r="F494" s="136"/>
      <c r="G494" s="136"/>
    </row>
    <row r="495" spans="1:7" x14ac:dyDescent="0.4">
      <c r="A495" s="136"/>
      <c r="B495" s="136"/>
      <c r="D495" s="136"/>
      <c r="E495" s="136"/>
      <c r="F495" s="136"/>
      <c r="G495" s="136"/>
    </row>
    <row r="496" spans="1:7" x14ac:dyDescent="0.4">
      <c r="A496" s="136"/>
      <c r="B496" s="136"/>
      <c r="D496" s="136"/>
      <c r="E496" s="136"/>
      <c r="F496" s="136"/>
      <c r="G496" s="136"/>
    </row>
    <row r="497" spans="1:7" x14ac:dyDescent="0.4">
      <c r="A497" s="136"/>
      <c r="B497" s="136"/>
      <c r="D497" s="136"/>
      <c r="E497" s="136"/>
      <c r="F497" s="136"/>
      <c r="G497" s="136"/>
    </row>
    <row r="498" spans="1:7" x14ac:dyDescent="0.4">
      <c r="A498" s="136"/>
      <c r="B498" s="136"/>
      <c r="D498" s="136"/>
      <c r="E498" s="136"/>
      <c r="F498" s="136"/>
      <c r="G498" s="136"/>
    </row>
    <row r="499" spans="1:7" x14ac:dyDescent="0.4">
      <c r="A499" s="136"/>
      <c r="B499" s="136"/>
      <c r="D499" s="136"/>
      <c r="E499" s="136"/>
      <c r="F499" s="136"/>
      <c r="G499" s="136"/>
    </row>
    <row r="500" spans="1:7" x14ac:dyDescent="0.4">
      <c r="A500" s="136"/>
      <c r="B500" s="136"/>
      <c r="D500" s="136"/>
      <c r="E500" s="136"/>
      <c r="F500" s="136"/>
      <c r="G500" s="136"/>
    </row>
    <row r="501" spans="1:7" x14ac:dyDescent="0.4">
      <c r="A501" s="136"/>
      <c r="B501" s="136"/>
      <c r="D501" s="136"/>
      <c r="E501" s="136"/>
      <c r="F501" s="136"/>
      <c r="G501" s="136"/>
    </row>
    <row r="502" spans="1:7" x14ac:dyDescent="0.4">
      <c r="A502" s="136"/>
      <c r="B502" s="136"/>
      <c r="D502" s="136"/>
      <c r="E502" s="136"/>
      <c r="F502" s="136"/>
      <c r="G502" s="136"/>
    </row>
    <row r="503" spans="1:7" x14ac:dyDescent="0.4">
      <c r="A503" s="136"/>
      <c r="B503" s="136"/>
      <c r="D503" s="136"/>
      <c r="E503" s="136"/>
      <c r="F503" s="136"/>
      <c r="G503" s="136"/>
    </row>
    <row r="504" spans="1:7" x14ac:dyDescent="0.4">
      <c r="A504" s="136"/>
      <c r="B504" s="136"/>
      <c r="D504" s="136"/>
      <c r="E504" s="136"/>
      <c r="F504" s="136"/>
      <c r="G504" s="136"/>
    </row>
    <row r="505" spans="1:7" x14ac:dyDescent="0.4">
      <c r="A505" s="136"/>
      <c r="B505" s="136"/>
      <c r="D505" s="136"/>
      <c r="E505" s="136"/>
      <c r="F505" s="136"/>
      <c r="G505" s="136"/>
    </row>
    <row r="506" spans="1:7" x14ac:dyDescent="0.4">
      <c r="A506" s="136"/>
      <c r="B506" s="136"/>
      <c r="D506" s="136"/>
      <c r="E506" s="136"/>
      <c r="F506" s="136"/>
      <c r="G506" s="136"/>
    </row>
    <row r="507" spans="1:7" x14ac:dyDescent="0.4">
      <c r="A507" s="136"/>
      <c r="B507" s="136"/>
      <c r="D507" s="136"/>
      <c r="E507" s="136"/>
      <c r="F507" s="136"/>
      <c r="G507" s="136"/>
    </row>
    <row r="508" spans="1:7" x14ac:dyDescent="0.4">
      <c r="A508" s="136"/>
      <c r="B508" s="136"/>
      <c r="D508" s="136"/>
      <c r="E508" s="136"/>
      <c r="F508" s="136"/>
      <c r="G508" s="136"/>
    </row>
    <row r="509" spans="1:7" x14ac:dyDescent="0.4">
      <c r="A509" s="136"/>
      <c r="B509" s="136"/>
      <c r="D509" s="136"/>
      <c r="E509" s="136"/>
      <c r="F509" s="136"/>
      <c r="G509" s="136"/>
    </row>
    <row r="510" spans="1:7" x14ac:dyDescent="0.4">
      <c r="A510" s="136"/>
      <c r="B510" s="136"/>
      <c r="D510" s="136"/>
      <c r="E510" s="136"/>
      <c r="F510" s="136"/>
      <c r="G510" s="136"/>
    </row>
    <row r="511" spans="1:7" x14ac:dyDescent="0.4">
      <c r="A511" s="136"/>
      <c r="B511" s="136"/>
      <c r="D511" s="136"/>
      <c r="E511" s="136"/>
      <c r="F511" s="136"/>
      <c r="G511" s="136"/>
    </row>
    <row r="512" spans="1:7" x14ac:dyDescent="0.4">
      <c r="A512" s="136"/>
      <c r="B512" s="136"/>
      <c r="D512" s="136"/>
      <c r="E512" s="136"/>
      <c r="F512" s="136"/>
      <c r="G512" s="136"/>
    </row>
    <row r="513" spans="1:7" x14ac:dyDescent="0.4">
      <c r="A513" s="136"/>
      <c r="B513" s="136"/>
      <c r="D513" s="136"/>
      <c r="E513" s="136"/>
      <c r="F513" s="136"/>
      <c r="G513" s="136"/>
    </row>
    <row r="514" spans="1:7" x14ac:dyDescent="0.4">
      <c r="A514" s="136"/>
      <c r="B514" s="136"/>
      <c r="D514" s="136"/>
      <c r="E514" s="136"/>
      <c r="F514" s="136"/>
      <c r="G514" s="136"/>
    </row>
    <row r="515" spans="1:7" x14ac:dyDescent="0.4">
      <c r="A515" s="136"/>
      <c r="B515" s="136"/>
      <c r="D515" s="136"/>
      <c r="E515" s="136"/>
      <c r="F515" s="136"/>
      <c r="G515" s="136"/>
    </row>
    <row r="516" spans="1:7" x14ac:dyDescent="0.4">
      <c r="A516" s="136"/>
      <c r="B516" s="136"/>
      <c r="D516" s="136"/>
      <c r="E516" s="136"/>
      <c r="F516" s="136"/>
      <c r="G516" s="136"/>
    </row>
    <row r="517" spans="1:7" x14ac:dyDescent="0.4">
      <c r="A517" s="136"/>
      <c r="B517" s="136"/>
      <c r="D517" s="136"/>
      <c r="E517" s="136"/>
      <c r="F517" s="136"/>
      <c r="G517" s="136"/>
    </row>
    <row r="518" spans="1:7" x14ac:dyDescent="0.4">
      <c r="A518" s="136"/>
      <c r="B518" s="136"/>
      <c r="D518" s="136"/>
      <c r="E518" s="136"/>
      <c r="F518" s="136"/>
      <c r="G518" s="136"/>
    </row>
    <row r="519" spans="1:7" x14ac:dyDescent="0.4">
      <c r="A519" s="136"/>
      <c r="B519" s="136"/>
      <c r="D519" s="136"/>
      <c r="E519" s="136"/>
      <c r="F519" s="136"/>
      <c r="G519" s="136"/>
    </row>
    <row r="520" spans="1:7" x14ac:dyDescent="0.4">
      <c r="A520" s="136"/>
      <c r="B520" s="136"/>
      <c r="D520" s="136"/>
      <c r="E520" s="136"/>
      <c r="F520" s="136"/>
      <c r="G520" s="136"/>
    </row>
    <row r="521" spans="1:7" x14ac:dyDescent="0.4">
      <c r="A521" s="136"/>
      <c r="B521" s="136"/>
      <c r="D521" s="136"/>
      <c r="E521" s="136"/>
      <c r="F521" s="136"/>
      <c r="G521" s="136"/>
    </row>
    <row r="522" spans="1:7" x14ac:dyDescent="0.4">
      <c r="A522" s="136"/>
      <c r="B522" s="136"/>
      <c r="D522" s="136"/>
      <c r="E522" s="136"/>
      <c r="F522" s="136"/>
      <c r="G522" s="136"/>
    </row>
    <row r="523" spans="1:7" x14ac:dyDescent="0.4">
      <c r="A523" s="136"/>
      <c r="B523" s="136"/>
      <c r="D523" s="136"/>
      <c r="E523" s="136"/>
      <c r="F523" s="136"/>
      <c r="G523" s="136"/>
    </row>
    <row r="524" spans="1:7" x14ac:dyDescent="0.4">
      <c r="A524" s="136"/>
      <c r="B524" s="136"/>
      <c r="D524" s="136"/>
      <c r="E524" s="136"/>
      <c r="F524" s="136"/>
      <c r="G524" s="136"/>
    </row>
    <row r="525" spans="1:7" x14ac:dyDescent="0.4">
      <c r="A525" s="136"/>
      <c r="B525" s="136"/>
      <c r="D525" s="136"/>
      <c r="E525" s="136"/>
      <c r="F525" s="136"/>
      <c r="G525" s="136"/>
    </row>
    <row r="526" spans="1:7" x14ac:dyDescent="0.4">
      <c r="A526" s="136"/>
      <c r="B526" s="136"/>
      <c r="D526" s="136"/>
      <c r="E526" s="136"/>
      <c r="F526" s="136"/>
      <c r="G526" s="136"/>
    </row>
    <row r="527" spans="1:7" x14ac:dyDescent="0.4">
      <c r="A527" s="136"/>
      <c r="B527" s="136"/>
      <c r="D527" s="136"/>
      <c r="E527" s="136"/>
      <c r="F527" s="136"/>
      <c r="G527" s="136"/>
    </row>
    <row r="528" spans="1:7" x14ac:dyDescent="0.4">
      <c r="A528" s="136"/>
      <c r="B528" s="136"/>
      <c r="D528" s="136"/>
      <c r="E528" s="136"/>
      <c r="F528" s="136"/>
      <c r="G528" s="136"/>
    </row>
    <row r="529" spans="1:7" x14ac:dyDescent="0.4">
      <c r="A529" s="136"/>
      <c r="B529" s="136"/>
      <c r="D529" s="136"/>
      <c r="E529" s="136"/>
      <c r="F529" s="136"/>
      <c r="G529" s="136"/>
    </row>
    <row r="530" spans="1:7" x14ac:dyDescent="0.4">
      <c r="A530" s="136"/>
      <c r="B530" s="136"/>
      <c r="D530" s="136"/>
      <c r="E530" s="136"/>
      <c r="F530" s="136"/>
      <c r="G530" s="136"/>
    </row>
    <row r="531" spans="1:7" x14ac:dyDescent="0.4">
      <c r="A531" s="136"/>
      <c r="B531" s="136"/>
      <c r="D531" s="136"/>
      <c r="E531" s="136"/>
      <c r="F531" s="136"/>
      <c r="G531" s="136"/>
    </row>
    <row r="532" spans="1:7" x14ac:dyDescent="0.4">
      <c r="A532" s="136"/>
      <c r="B532" s="136"/>
      <c r="D532" s="136"/>
      <c r="E532" s="136"/>
      <c r="F532" s="136"/>
      <c r="G532" s="136"/>
    </row>
    <row r="533" spans="1:7" x14ac:dyDescent="0.4">
      <c r="A533" s="136"/>
      <c r="B533" s="136"/>
      <c r="D533" s="136"/>
      <c r="E533" s="136"/>
      <c r="F533" s="136"/>
      <c r="G533" s="136"/>
    </row>
    <row r="534" spans="1:7" x14ac:dyDescent="0.4">
      <c r="A534" s="136"/>
      <c r="B534" s="136"/>
      <c r="D534" s="136"/>
      <c r="E534" s="136"/>
      <c r="F534" s="136"/>
      <c r="G534" s="136"/>
    </row>
    <row r="535" spans="1:7" x14ac:dyDescent="0.4">
      <c r="A535" s="136"/>
      <c r="B535" s="136"/>
      <c r="D535" s="136"/>
      <c r="E535" s="136"/>
      <c r="F535" s="136"/>
      <c r="G535" s="136"/>
    </row>
    <row r="536" spans="1:7" x14ac:dyDescent="0.4">
      <c r="A536" s="136"/>
      <c r="B536" s="136"/>
      <c r="D536" s="136"/>
      <c r="E536" s="136"/>
      <c r="F536" s="136"/>
      <c r="G536" s="136"/>
    </row>
    <row r="537" spans="1:7" x14ac:dyDescent="0.4">
      <c r="A537" s="136"/>
      <c r="B537" s="136"/>
      <c r="D537" s="136"/>
      <c r="E537" s="136"/>
      <c r="F537" s="136"/>
      <c r="G537" s="136"/>
    </row>
    <row r="538" spans="1:7" x14ac:dyDescent="0.4">
      <c r="A538" s="136"/>
      <c r="B538" s="136"/>
      <c r="D538" s="136"/>
      <c r="E538" s="136"/>
      <c r="F538" s="136"/>
      <c r="G538" s="136"/>
    </row>
    <row r="539" spans="1:7" x14ac:dyDescent="0.4">
      <c r="A539" s="136"/>
      <c r="B539" s="136"/>
      <c r="D539" s="136"/>
      <c r="E539" s="136"/>
      <c r="F539" s="136"/>
      <c r="G539" s="136"/>
    </row>
    <row r="540" spans="1:7" x14ac:dyDescent="0.4">
      <c r="A540" s="136"/>
      <c r="B540" s="136"/>
      <c r="D540" s="136"/>
      <c r="E540" s="136"/>
      <c r="F540" s="136"/>
      <c r="G540" s="136"/>
    </row>
    <row r="541" spans="1:7" x14ac:dyDescent="0.4">
      <c r="A541" s="136"/>
      <c r="B541" s="136"/>
      <c r="D541" s="136"/>
      <c r="E541" s="136"/>
      <c r="F541" s="136"/>
      <c r="G541" s="136"/>
    </row>
    <row r="542" spans="1:7" x14ac:dyDescent="0.4">
      <c r="A542" s="136"/>
      <c r="B542" s="136"/>
      <c r="D542" s="136"/>
      <c r="E542" s="136"/>
      <c r="F542" s="136"/>
      <c r="G542" s="136"/>
    </row>
    <row r="543" spans="1:7" x14ac:dyDescent="0.4">
      <c r="A543" s="136"/>
      <c r="B543" s="136"/>
      <c r="D543" s="136"/>
      <c r="E543" s="136"/>
      <c r="F543" s="136"/>
      <c r="G543" s="136"/>
    </row>
    <row r="544" spans="1:7" x14ac:dyDescent="0.4">
      <c r="A544" s="136"/>
      <c r="B544" s="136"/>
      <c r="D544" s="136"/>
      <c r="E544" s="136"/>
      <c r="F544" s="136"/>
      <c r="G544" s="136"/>
    </row>
    <row r="545" spans="1:7" x14ac:dyDescent="0.4">
      <c r="A545" s="136"/>
      <c r="B545" s="136"/>
      <c r="D545" s="136"/>
      <c r="E545" s="136"/>
      <c r="F545" s="136"/>
      <c r="G545" s="136"/>
    </row>
    <row r="546" spans="1:7" x14ac:dyDescent="0.4">
      <c r="A546" s="136"/>
      <c r="B546" s="136"/>
      <c r="D546" s="136"/>
      <c r="E546" s="136"/>
      <c r="F546" s="136"/>
      <c r="G546" s="136"/>
    </row>
    <row r="547" spans="1:7" x14ac:dyDescent="0.4">
      <c r="A547" s="136"/>
      <c r="B547" s="136"/>
      <c r="D547" s="136"/>
      <c r="E547" s="136"/>
      <c r="F547" s="136"/>
      <c r="G547" s="136"/>
    </row>
    <row r="548" spans="1:7" x14ac:dyDescent="0.4">
      <c r="A548" s="136"/>
      <c r="B548" s="136"/>
      <c r="D548" s="136"/>
      <c r="E548" s="136"/>
      <c r="F548" s="136"/>
      <c r="G548" s="136"/>
    </row>
    <row r="549" spans="1:7" x14ac:dyDescent="0.4">
      <c r="A549" s="136"/>
      <c r="B549" s="136"/>
      <c r="D549" s="136"/>
      <c r="E549" s="136"/>
      <c r="F549" s="136"/>
      <c r="G549" s="136"/>
    </row>
    <row r="550" spans="1:7" x14ac:dyDescent="0.4">
      <c r="A550" s="136"/>
      <c r="B550" s="136"/>
      <c r="D550" s="136"/>
      <c r="E550" s="136"/>
      <c r="F550" s="136"/>
      <c r="G550" s="136"/>
    </row>
    <row r="551" spans="1:7" x14ac:dyDescent="0.4">
      <c r="A551" s="136"/>
      <c r="B551" s="136"/>
      <c r="D551" s="136"/>
      <c r="E551" s="136"/>
      <c r="F551" s="136"/>
      <c r="G551" s="136"/>
    </row>
    <row r="552" spans="1:7" x14ac:dyDescent="0.4">
      <c r="A552" s="136"/>
      <c r="B552" s="136"/>
      <c r="D552" s="136"/>
      <c r="E552" s="136"/>
      <c r="F552" s="136"/>
      <c r="G552" s="136"/>
    </row>
    <row r="553" spans="1:7" x14ac:dyDescent="0.4">
      <c r="A553" s="136"/>
      <c r="B553" s="136"/>
      <c r="D553" s="136"/>
      <c r="E553" s="136"/>
      <c r="F553" s="136"/>
      <c r="G553" s="136"/>
    </row>
    <row r="554" spans="1:7" x14ac:dyDescent="0.4">
      <c r="A554" s="136"/>
      <c r="B554" s="136"/>
      <c r="D554" s="136"/>
      <c r="E554" s="136"/>
      <c r="F554" s="136"/>
      <c r="G554" s="136"/>
    </row>
    <row r="555" spans="1:7" x14ac:dyDescent="0.4">
      <c r="A555" s="136"/>
      <c r="B555" s="136"/>
      <c r="D555" s="136"/>
      <c r="E555" s="136"/>
      <c r="F555" s="136"/>
      <c r="G555" s="136"/>
    </row>
    <row r="556" spans="1:7" x14ac:dyDescent="0.4">
      <c r="A556" s="136"/>
      <c r="B556" s="136"/>
      <c r="D556" s="136"/>
      <c r="E556" s="136"/>
      <c r="F556" s="136"/>
      <c r="G556" s="136"/>
    </row>
    <row r="557" spans="1:7" x14ac:dyDescent="0.4">
      <c r="A557" s="136"/>
      <c r="B557" s="136"/>
      <c r="D557" s="136"/>
      <c r="E557" s="136"/>
      <c r="F557" s="136"/>
      <c r="G557" s="136"/>
    </row>
    <row r="558" spans="1:7" x14ac:dyDescent="0.4">
      <c r="A558" s="136"/>
      <c r="B558" s="136"/>
      <c r="D558" s="136"/>
      <c r="E558" s="136"/>
      <c r="F558" s="136"/>
      <c r="G558" s="136"/>
    </row>
    <row r="559" spans="1:7" x14ac:dyDescent="0.4">
      <c r="A559" s="136"/>
      <c r="B559" s="136"/>
      <c r="D559" s="136"/>
      <c r="E559" s="136"/>
      <c r="F559" s="136"/>
      <c r="G559" s="136"/>
    </row>
    <row r="560" spans="1:7" x14ac:dyDescent="0.4">
      <c r="A560" s="136"/>
      <c r="B560" s="136"/>
      <c r="D560" s="136"/>
      <c r="E560" s="136"/>
      <c r="F560" s="136"/>
      <c r="G560" s="136"/>
    </row>
    <row r="561" spans="1:7" x14ac:dyDescent="0.4">
      <c r="A561" s="136"/>
      <c r="B561" s="136"/>
      <c r="D561" s="136"/>
      <c r="E561" s="136"/>
      <c r="F561" s="136"/>
      <c r="G561" s="136"/>
    </row>
    <row r="562" spans="1:7" x14ac:dyDescent="0.4">
      <c r="A562" s="136"/>
      <c r="B562" s="136"/>
      <c r="D562" s="136"/>
      <c r="E562" s="136"/>
      <c r="F562" s="136"/>
      <c r="G562" s="136"/>
    </row>
    <row r="563" spans="1:7" x14ac:dyDescent="0.4">
      <c r="A563" s="136"/>
      <c r="B563" s="136"/>
      <c r="D563" s="136"/>
      <c r="E563" s="136"/>
      <c r="F563" s="136"/>
      <c r="G563" s="136"/>
    </row>
    <row r="564" spans="1:7" x14ac:dyDescent="0.4">
      <c r="A564" s="136"/>
      <c r="B564" s="136"/>
      <c r="D564" s="136"/>
      <c r="E564" s="136"/>
      <c r="F564" s="136"/>
      <c r="G564" s="136"/>
    </row>
    <row r="565" spans="1:7" x14ac:dyDescent="0.4">
      <c r="A565" s="136"/>
      <c r="B565" s="136"/>
      <c r="D565" s="136"/>
      <c r="E565" s="136"/>
      <c r="F565" s="136"/>
      <c r="G565" s="136"/>
    </row>
    <row r="566" spans="1:7" x14ac:dyDescent="0.4">
      <c r="A566" s="136"/>
      <c r="B566" s="136"/>
      <c r="D566" s="136"/>
      <c r="E566" s="136"/>
      <c r="F566" s="136"/>
      <c r="G566" s="136"/>
    </row>
    <row r="567" spans="1:7" x14ac:dyDescent="0.4">
      <c r="A567" s="136"/>
      <c r="B567" s="136"/>
      <c r="D567" s="136"/>
      <c r="E567" s="136"/>
      <c r="F567" s="136"/>
      <c r="G567" s="136"/>
    </row>
    <row r="568" spans="1:7" x14ac:dyDescent="0.4">
      <c r="A568" s="136"/>
      <c r="B568" s="136"/>
      <c r="D568" s="136"/>
      <c r="E568" s="136"/>
      <c r="F568" s="136"/>
      <c r="G568" s="136"/>
    </row>
    <row r="569" spans="1:7" x14ac:dyDescent="0.4">
      <c r="A569" s="136"/>
      <c r="B569" s="136"/>
      <c r="D569" s="136"/>
      <c r="E569" s="136"/>
      <c r="F569" s="136"/>
      <c r="G569" s="136"/>
    </row>
    <row r="570" spans="1:7" x14ac:dyDescent="0.4">
      <c r="A570" s="136"/>
      <c r="B570" s="136"/>
      <c r="D570" s="136"/>
      <c r="E570" s="136"/>
      <c r="F570" s="136"/>
      <c r="G570" s="136"/>
    </row>
    <row r="571" spans="1:7" x14ac:dyDescent="0.4">
      <c r="A571" s="136"/>
      <c r="B571" s="136"/>
      <c r="D571" s="136"/>
      <c r="E571" s="136"/>
      <c r="F571" s="136"/>
      <c r="G571" s="136"/>
    </row>
    <row r="572" spans="1:7" x14ac:dyDescent="0.4">
      <c r="A572" s="136"/>
      <c r="B572" s="136"/>
      <c r="D572" s="136"/>
      <c r="E572" s="136"/>
      <c r="F572" s="136"/>
      <c r="G572" s="136"/>
    </row>
    <row r="573" spans="1:7" x14ac:dyDescent="0.4">
      <c r="A573" s="136"/>
      <c r="B573" s="136"/>
      <c r="D573" s="136"/>
      <c r="E573" s="136"/>
      <c r="F573" s="136"/>
      <c r="G573" s="136"/>
    </row>
    <row r="574" spans="1:7" x14ac:dyDescent="0.4">
      <c r="A574" s="136"/>
      <c r="B574" s="136"/>
      <c r="D574" s="136"/>
      <c r="E574" s="136"/>
      <c r="F574" s="136"/>
      <c r="G574" s="136"/>
    </row>
    <row r="575" spans="1:7" x14ac:dyDescent="0.4">
      <c r="A575" s="136"/>
      <c r="B575" s="136"/>
      <c r="D575" s="136"/>
      <c r="E575" s="136"/>
      <c r="F575" s="136"/>
      <c r="G575" s="136"/>
    </row>
    <row r="576" spans="1:7" x14ac:dyDescent="0.4">
      <c r="A576" s="136"/>
      <c r="B576" s="136"/>
      <c r="D576" s="136"/>
      <c r="E576" s="136"/>
      <c r="F576" s="136"/>
      <c r="G576" s="136"/>
    </row>
    <row r="577" spans="1:7" x14ac:dyDescent="0.4">
      <c r="A577" s="136"/>
      <c r="B577" s="136"/>
      <c r="D577" s="136"/>
      <c r="E577" s="136"/>
      <c r="F577" s="136"/>
      <c r="G577" s="136"/>
    </row>
    <row r="578" spans="1:7" x14ac:dyDescent="0.4">
      <c r="A578" s="136"/>
      <c r="B578" s="136"/>
      <c r="D578" s="136"/>
      <c r="E578" s="136"/>
      <c r="F578" s="136"/>
      <c r="G578" s="136"/>
    </row>
    <row r="579" spans="1:7" x14ac:dyDescent="0.4">
      <c r="A579" s="136"/>
      <c r="B579" s="136"/>
      <c r="D579" s="136"/>
      <c r="E579" s="136"/>
      <c r="F579" s="136"/>
      <c r="G579" s="136"/>
    </row>
    <row r="580" spans="1:7" x14ac:dyDescent="0.4">
      <c r="A580" s="136"/>
      <c r="B580" s="136"/>
      <c r="D580" s="136"/>
      <c r="E580" s="136"/>
      <c r="F580" s="136"/>
      <c r="G580" s="136"/>
    </row>
    <row r="581" spans="1:7" x14ac:dyDescent="0.4">
      <c r="A581" s="136"/>
      <c r="B581" s="136"/>
      <c r="D581" s="136"/>
      <c r="E581" s="136"/>
      <c r="F581" s="136"/>
      <c r="G581" s="136"/>
    </row>
    <row r="582" spans="1:7" x14ac:dyDescent="0.4">
      <c r="A582" s="136"/>
      <c r="B582" s="136"/>
      <c r="D582" s="136"/>
      <c r="E582" s="136"/>
      <c r="F582" s="136"/>
      <c r="G582" s="136"/>
    </row>
    <row r="583" spans="1:7" x14ac:dyDescent="0.4">
      <c r="A583" s="136"/>
      <c r="B583" s="136"/>
      <c r="D583" s="136"/>
      <c r="E583" s="136"/>
      <c r="F583" s="136"/>
      <c r="G583" s="136"/>
    </row>
    <row r="584" spans="1:7" x14ac:dyDescent="0.4">
      <c r="A584" s="136"/>
      <c r="B584" s="136"/>
      <c r="D584" s="136"/>
      <c r="E584" s="136"/>
      <c r="F584" s="136"/>
      <c r="G584" s="136"/>
    </row>
    <row r="585" spans="1:7" x14ac:dyDescent="0.4">
      <c r="A585" s="136"/>
      <c r="B585" s="136"/>
      <c r="D585" s="136"/>
      <c r="E585" s="136"/>
      <c r="F585" s="136"/>
      <c r="G585" s="136"/>
    </row>
    <row r="586" spans="1:7" x14ac:dyDescent="0.4">
      <c r="A586" s="136"/>
      <c r="B586" s="136"/>
      <c r="D586" s="136"/>
      <c r="E586" s="136"/>
      <c r="F586" s="136"/>
      <c r="G586" s="136"/>
    </row>
    <row r="587" spans="1:7" x14ac:dyDescent="0.4">
      <c r="A587" s="136"/>
      <c r="B587" s="136"/>
      <c r="D587" s="136"/>
      <c r="E587" s="136"/>
      <c r="F587" s="136"/>
      <c r="G587" s="136"/>
    </row>
    <row r="588" spans="1:7" x14ac:dyDescent="0.4">
      <c r="A588" s="136"/>
      <c r="B588" s="136"/>
      <c r="D588" s="136"/>
      <c r="E588" s="136"/>
      <c r="F588" s="136"/>
      <c r="G588" s="136"/>
    </row>
    <row r="589" spans="1:7" x14ac:dyDescent="0.4">
      <c r="A589" s="136"/>
      <c r="B589" s="136"/>
      <c r="D589" s="136"/>
      <c r="E589" s="136"/>
      <c r="F589" s="136"/>
      <c r="G589" s="136"/>
    </row>
    <row r="590" spans="1:7" x14ac:dyDescent="0.4">
      <c r="A590" s="136"/>
      <c r="B590" s="136"/>
      <c r="D590" s="136"/>
      <c r="E590" s="136"/>
      <c r="F590" s="136"/>
      <c r="G590" s="136"/>
    </row>
    <row r="591" spans="1:7" x14ac:dyDescent="0.4">
      <c r="A591" s="136"/>
      <c r="B591" s="136"/>
      <c r="D591" s="136"/>
      <c r="E591" s="136"/>
      <c r="F591" s="136"/>
      <c r="G591" s="136"/>
    </row>
    <row r="592" spans="1:7" x14ac:dyDescent="0.4">
      <c r="A592" s="136"/>
      <c r="B592" s="136"/>
      <c r="D592" s="136"/>
      <c r="E592" s="136"/>
      <c r="F592" s="136"/>
      <c r="G592" s="136"/>
    </row>
    <row r="593" spans="1:7" x14ac:dyDescent="0.4">
      <c r="A593" s="136"/>
      <c r="B593" s="136"/>
      <c r="D593" s="136"/>
      <c r="E593" s="136"/>
      <c r="F593" s="136"/>
      <c r="G593" s="136"/>
    </row>
    <row r="594" spans="1:7" x14ac:dyDescent="0.4">
      <c r="A594" s="136"/>
      <c r="B594" s="136"/>
      <c r="D594" s="136"/>
      <c r="E594" s="136"/>
      <c r="F594" s="136"/>
      <c r="G594" s="136"/>
    </row>
    <row r="595" spans="1:7" x14ac:dyDescent="0.4">
      <c r="A595" s="136"/>
      <c r="B595" s="136"/>
      <c r="D595" s="136"/>
      <c r="E595" s="136"/>
      <c r="F595" s="136"/>
      <c r="G595" s="136"/>
    </row>
    <row r="596" spans="1:7" x14ac:dyDescent="0.4">
      <c r="A596" s="136"/>
      <c r="B596" s="136"/>
      <c r="D596" s="136"/>
      <c r="E596" s="136"/>
      <c r="F596" s="136"/>
      <c r="G596" s="136"/>
    </row>
    <row r="597" spans="1:7" x14ac:dyDescent="0.4">
      <c r="A597" s="136"/>
      <c r="B597" s="136"/>
      <c r="D597" s="136"/>
      <c r="E597" s="136"/>
      <c r="F597" s="136"/>
      <c r="G597" s="136"/>
    </row>
    <row r="598" spans="1:7" x14ac:dyDescent="0.4">
      <c r="A598" s="136"/>
      <c r="B598" s="136"/>
      <c r="D598" s="136"/>
      <c r="E598" s="136"/>
      <c r="F598" s="136"/>
      <c r="G598" s="136"/>
    </row>
    <row r="599" spans="1:7" x14ac:dyDescent="0.4">
      <c r="A599" s="136"/>
      <c r="B599" s="136"/>
      <c r="D599" s="136"/>
      <c r="E599" s="136"/>
      <c r="F599" s="136"/>
      <c r="G599" s="136"/>
    </row>
    <row r="600" spans="1:7" x14ac:dyDescent="0.4">
      <c r="A600" s="136"/>
      <c r="B600" s="136"/>
      <c r="D600" s="136"/>
      <c r="E600" s="136"/>
      <c r="F600" s="136"/>
      <c r="G600" s="136"/>
    </row>
    <row r="601" spans="1:7" x14ac:dyDescent="0.4">
      <c r="A601" s="136"/>
      <c r="B601" s="136"/>
      <c r="D601" s="136"/>
      <c r="E601" s="136"/>
      <c r="F601" s="136"/>
      <c r="G601" s="136"/>
    </row>
    <row r="602" spans="1:7" x14ac:dyDescent="0.4">
      <c r="A602" s="136"/>
      <c r="B602" s="136"/>
      <c r="D602" s="136"/>
      <c r="E602" s="136"/>
      <c r="F602" s="136"/>
      <c r="G602" s="136"/>
    </row>
    <row r="603" spans="1:7" x14ac:dyDescent="0.4">
      <c r="A603" s="136"/>
      <c r="B603" s="136"/>
      <c r="D603" s="136"/>
      <c r="E603" s="136"/>
      <c r="F603" s="136"/>
      <c r="G603" s="136"/>
    </row>
    <row r="604" spans="1:7" x14ac:dyDescent="0.4">
      <c r="A604" s="136"/>
      <c r="B604" s="136"/>
      <c r="D604" s="136"/>
      <c r="E604" s="136"/>
      <c r="F604" s="136"/>
      <c r="G604" s="136"/>
    </row>
    <row r="605" spans="1:7" x14ac:dyDescent="0.4">
      <c r="A605" s="136"/>
      <c r="B605" s="136"/>
      <c r="D605" s="136"/>
      <c r="E605" s="136"/>
      <c r="F605" s="136"/>
      <c r="G605" s="136"/>
    </row>
    <row r="606" spans="1:7" x14ac:dyDescent="0.4">
      <c r="A606" s="136"/>
      <c r="B606" s="136"/>
      <c r="D606" s="136"/>
      <c r="E606" s="136"/>
      <c r="F606" s="136"/>
      <c r="G606" s="136"/>
    </row>
    <row r="607" spans="1:7" x14ac:dyDescent="0.4">
      <c r="A607" s="136"/>
      <c r="B607" s="136"/>
      <c r="D607" s="136"/>
      <c r="E607" s="136"/>
      <c r="F607" s="136"/>
      <c r="G607" s="136"/>
    </row>
    <row r="608" spans="1:7" x14ac:dyDescent="0.4">
      <c r="A608" s="136"/>
      <c r="B608" s="136"/>
      <c r="D608" s="136"/>
      <c r="E608" s="136"/>
      <c r="F608" s="136"/>
      <c r="G608" s="136"/>
    </row>
    <row r="609" spans="1:7" x14ac:dyDescent="0.4">
      <c r="A609" s="136"/>
      <c r="B609" s="136"/>
      <c r="D609" s="136"/>
      <c r="E609" s="136"/>
      <c r="F609" s="136"/>
      <c r="G609" s="136"/>
    </row>
    <row r="610" spans="1:7" x14ac:dyDescent="0.4">
      <c r="A610" s="136"/>
      <c r="B610" s="136"/>
      <c r="D610" s="136"/>
      <c r="E610" s="136"/>
      <c r="F610" s="136"/>
      <c r="G610" s="136"/>
    </row>
    <row r="611" spans="1:7" x14ac:dyDescent="0.4">
      <c r="A611" s="136"/>
      <c r="B611" s="136"/>
      <c r="D611" s="136"/>
      <c r="E611" s="136"/>
      <c r="F611" s="136"/>
      <c r="G611" s="136"/>
    </row>
    <row r="612" spans="1:7" x14ac:dyDescent="0.4">
      <c r="A612" s="136"/>
      <c r="B612" s="136"/>
      <c r="D612" s="136"/>
      <c r="E612" s="136"/>
      <c r="F612" s="136"/>
      <c r="G612" s="136"/>
    </row>
    <row r="613" spans="1:7" x14ac:dyDescent="0.4">
      <c r="A613" s="136"/>
      <c r="B613" s="136"/>
      <c r="D613" s="136"/>
      <c r="E613" s="136"/>
      <c r="F613" s="136"/>
      <c r="G613" s="136"/>
    </row>
    <row r="614" spans="1:7" x14ac:dyDescent="0.4">
      <c r="A614" s="136"/>
      <c r="B614" s="136"/>
      <c r="D614" s="136"/>
      <c r="E614" s="136"/>
      <c r="F614" s="136"/>
      <c r="G614" s="136"/>
    </row>
    <row r="615" spans="1:7" x14ac:dyDescent="0.4">
      <c r="A615" s="136"/>
      <c r="B615" s="136"/>
      <c r="D615" s="136"/>
      <c r="E615" s="136"/>
      <c r="F615" s="136"/>
      <c r="G615" s="136"/>
    </row>
    <row r="616" spans="1:7" x14ac:dyDescent="0.4">
      <c r="A616" s="136"/>
      <c r="B616" s="136"/>
      <c r="D616" s="136"/>
      <c r="E616" s="136"/>
      <c r="F616" s="136"/>
      <c r="G616" s="136"/>
    </row>
    <row r="617" spans="1:7" x14ac:dyDescent="0.4">
      <c r="A617" s="136"/>
      <c r="B617" s="136"/>
      <c r="D617" s="136"/>
      <c r="E617" s="136"/>
      <c r="F617" s="136"/>
      <c r="G617" s="136"/>
    </row>
    <row r="618" spans="1:7" x14ac:dyDescent="0.4">
      <c r="A618" s="136"/>
      <c r="B618" s="136"/>
      <c r="D618" s="136"/>
      <c r="E618" s="136"/>
      <c r="F618" s="136"/>
      <c r="G618" s="136"/>
    </row>
    <row r="619" spans="1:7" x14ac:dyDescent="0.4">
      <c r="A619" s="136"/>
      <c r="B619" s="136"/>
      <c r="D619" s="136"/>
      <c r="E619" s="136"/>
      <c r="F619" s="136"/>
      <c r="G619" s="136"/>
    </row>
    <row r="620" spans="1:7" x14ac:dyDescent="0.4">
      <c r="A620" s="136"/>
      <c r="B620" s="136"/>
      <c r="D620" s="136"/>
      <c r="E620" s="136"/>
      <c r="F620" s="136"/>
      <c r="G620" s="136"/>
    </row>
    <row r="621" spans="1:7" x14ac:dyDescent="0.4">
      <c r="A621" s="136"/>
      <c r="B621" s="136"/>
      <c r="D621" s="136"/>
      <c r="E621" s="136"/>
      <c r="F621" s="136"/>
      <c r="G621" s="136"/>
    </row>
    <row r="622" spans="1:7" x14ac:dyDescent="0.4">
      <c r="A622" s="136"/>
      <c r="B622" s="136"/>
      <c r="D622" s="136"/>
      <c r="E622" s="136"/>
      <c r="F622" s="136"/>
      <c r="G622" s="136"/>
    </row>
    <row r="623" spans="1:7" x14ac:dyDescent="0.4">
      <c r="A623" s="136"/>
      <c r="B623" s="136"/>
      <c r="D623" s="136"/>
      <c r="E623" s="136"/>
      <c r="F623" s="136"/>
      <c r="G623" s="136"/>
    </row>
    <row r="624" spans="1:7" x14ac:dyDescent="0.4">
      <c r="A624" s="136"/>
      <c r="B624" s="136"/>
      <c r="D624" s="136"/>
      <c r="E624" s="136"/>
      <c r="F624" s="136"/>
      <c r="G624" s="136"/>
    </row>
    <row r="625" spans="1:7" x14ac:dyDescent="0.4">
      <c r="A625" s="136"/>
      <c r="B625" s="136"/>
      <c r="D625" s="136"/>
      <c r="E625" s="136"/>
      <c r="F625" s="136"/>
      <c r="G625" s="136"/>
    </row>
    <row r="626" spans="1:7" x14ac:dyDescent="0.4">
      <c r="A626" s="136"/>
      <c r="B626" s="136"/>
      <c r="D626" s="136"/>
      <c r="E626" s="136"/>
      <c r="F626" s="136"/>
      <c r="G626" s="136"/>
    </row>
    <row r="627" spans="1:7" x14ac:dyDescent="0.4">
      <c r="A627" s="136"/>
      <c r="B627" s="136"/>
      <c r="D627" s="136"/>
      <c r="E627" s="136"/>
      <c r="F627" s="136"/>
      <c r="G627" s="136"/>
    </row>
    <row r="628" spans="1:7" x14ac:dyDescent="0.4">
      <c r="A628" s="136"/>
      <c r="B628" s="136"/>
      <c r="D628" s="136"/>
      <c r="E628" s="136"/>
      <c r="F628" s="136"/>
      <c r="G628" s="136"/>
    </row>
    <row r="629" spans="1:7" x14ac:dyDescent="0.4">
      <c r="A629" s="136"/>
      <c r="B629" s="136"/>
      <c r="D629" s="136"/>
      <c r="E629" s="136"/>
      <c r="F629" s="136"/>
      <c r="G629" s="136"/>
    </row>
    <row r="630" spans="1:7" x14ac:dyDescent="0.4">
      <c r="A630" s="136"/>
      <c r="B630" s="136"/>
      <c r="D630" s="136"/>
      <c r="E630" s="136"/>
      <c r="F630" s="136"/>
      <c r="G630" s="136"/>
    </row>
    <row r="631" spans="1:7" x14ac:dyDescent="0.4">
      <c r="A631" s="136"/>
      <c r="B631" s="136"/>
      <c r="D631" s="136"/>
      <c r="E631" s="136"/>
      <c r="F631" s="136"/>
      <c r="G631" s="136"/>
    </row>
    <row r="632" spans="1:7" x14ac:dyDescent="0.4">
      <c r="A632" s="136"/>
      <c r="B632" s="136"/>
      <c r="D632" s="136"/>
      <c r="E632" s="136"/>
      <c r="F632" s="136"/>
      <c r="G632" s="136"/>
    </row>
    <row r="633" spans="1:7" x14ac:dyDescent="0.4">
      <c r="A633" s="136"/>
      <c r="B633" s="136"/>
      <c r="D633" s="136"/>
      <c r="E633" s="136"/>
      <c r="F633" s="136"/>
      <c r="G633" s="136"/>
    </row>
    <row r="634" spans="1:7" x14ac:dyDescent="0.4">
      <c r="A634" s="136"/>
      <c r="B634" s="136"/>
      <c r="D634" s="136"/>
      <c r="E634" s="136"/>
      <c r="F634" s="136"/>
      <c r="G634" s="136"/>
    </row>
    <row r="635" spans="1:7" x14ac:dyDescent="0.4">
      <c r="A635" s="136"/>
      <c r="B635" s="136"/>
      <c r="D635" s="136"/>
      <c r="E635" s="136"/>
      <c r="F635" s="136"/>
      <c r="G635" s="136"/>
    </row>
    <row r="636" spans="1:7" x14ac:dyDescent="0.4">
      <c r="A636" s="136"/>
      <c r="B636" s="136"/>
      <c r="D636" s="136"/>
      <c r="E636" s="136"/>
      <c r="F636" s="136"/>
      <c r="G636" s="136"/>
    </row>
    <row r="637" spans="1:7" x14ac:dyDescent="0.4">
      <c r="A637" s="136"/>
      <c r="B637" s="136"/>
      <c r="D637" s="136"/>
      <c r="E637" s="136"/>
      <c r="F637" s="136"/>
      <c r="G637" s="136"/>
    </row>
    <row r="638" spans="1:7" x14ac:dyDescent="0.4">
      <c r="A638" s="136"/>
      <c r="B638" s="136"/>
      <c r="D638" s="136"/>
      <c r="E638" s="136"/>
      <c r="F638" s="136"/>
      <c r="G638" s="136"/>
    </row>
    <row r="639" spans="1:7" x14ac:dyDescent="0.4">
      <c r="A639" s="136"/>
      <c r="B639" s="136"/>
      <c r="D639" s="136"/>
      <c r="E639" s="136"/>
      <c r="F639" s="136"/>
      <c r="G639" s="136"/>
    </row>
    <row r="640" spans="1:7" x14ac:dyDescent="0.4">
      <c r="A640" s="136"/>
      <c r="B640" s="136"/>
      <c r="D640" s="136"/>
      <c r="E640" s="136"/>
      <c r="F640" s="136"/>
      <c r="G640" s="136"/>
    </row>
    <row r="641" spans="1:7" x14ac:dyDescent="0.4">
      <c r="A641" s="136"/>
      <c r="B641" s="136"/>
      <c r="D641" s="136"/>
      <c r="E641" s="136"/>
      <c r="F641" s="136"/>
      <c r="G641" s="136"/>
    </row>
    <row r="642" spans="1:7" x14ac:dyDescent="0.4">
      <c r="A642" s="136"/>
      <c r="B642" s="136"/>
      <c r="D642" s="136"/>
      <c r="E642" s="136"/>
      <c r="F642" s="136"/>
      <c r="G642" s="136"/>
    </row>
    <row r="643" spans="1:7" x14ac:dyDescent="0.4">
      <c r="A643" s="136"/>
      <c r="B643" s="136"/>
      <c r="D643" s="136"/>
      <c r="E643" s="136"/>
      <c r="F643" s="136"/>
      <c r="G643" s="136"/>
    </row>
    <row r="644" spans="1:7" x14ac:dyDescent="0.4">
      <c r="A644" s="136"/>
      <c r="B644" s="136"/>
      <c r="D644" s="136"/>
      <c r="E644" s="136"/>
      <c r="F644" s="136"/>
      <c r="G644" s="136"/>
    </row>
    <row r="645" spans="1:7" x14ac:dyDescent="0.4">
      <c r="A645" s="136"/>
      <c r="B645" s="136"/>
      <c r="D645" s="136"/>
      <c r="E645" s="136"/>
      <c r="F645" s="136"/>
      <c r="G645" s="136"/>
    </row>
    <row r="646" spans="1:7" x14ac:dyDescent="0.4">
      <c r="A646" s="136"/>
      <c r="B646" s="136"/>
      <c r="D646" s="136"/>
      <c r="E646" s="136"/>
      <c r="F646" s="136"/>
      <c r="G646" s="136"/>
    </row>
    <row r="647" spans="1:7" x14ac:dyDescent="0.4">
      <c r="A647" s="136"/>
      <c r="B647" s="136"/>
      <c r="D647" s="136"/>
      <c r="E647" s="136"/>
      <c r="F647" s="136"/>
      <c r="G647" s="136"/>
    </row>
    <row r="648" spans="1:7" x14ac:dyDescent="0.4">
      <c r="A648" s="136"/>
      <c r="B648" s="136"/>
      <c r="D648" s="136"/>
      <c r="E648" s="136"/>
      <c r="F648" s="136"/>
      <c r="G648" s="136"/>
    </row>
    <row r="649" spans="1:7" x14ac:dyDescent="0.4">
      <c r="A649" s="136"/>
      <c r="B649" s="136"/>
      <c r="D649" s="136"/>
      <c r="E649" s="136"/>
      <c r="F649" s="136"/>
      <c r="G649" s="136"/>
    </row>
    <row r="650" spans="1:7" x14ac:dyDescent="0.4">
      <c r="A650" s="136"/>
      <c r="B650" s="136"/>
      <c r="D650" s="136"/>
      <c r="E650" s="136"/>
      <c r="F650" s="136"/>
      <c r="G650" s="136"/>
    </row>
    <row r="651" spans="1:7" x14ac:dyDescent="0.4">
      <c r="A651" s="136"/>
      <c r="B651" s="136"/>
      <c r="D651" s="136"/>
      <c r="E651" s="136"/>
      <c r="F651" s="136"/>
      <c r="G651" s="136"/>
    </row>
    <row r="652" spans="1:7" x14ac:dyDescent="0.4">
      <c r="A652" s="136"/>
      <c r="B652" s="136"/>
      <c r="D652" s="136"/>
      <c r="E652" s="136"/>
      <c r="F652" s="136"/>
      <c r="G652" s="136"/>
    </row>
    <row r="653" spans="1:7" x14ac:dyDescent="0.4">
      <c r="A653" s="136"/>
      <c r="B653" s="136"/>
      <c r="D653" s="136"/>
      <c r="E653" s="136"/>
      <c r="F653" s="136"/>
      <c r="G653" s="136"/>
    </row>
    <row r="654" spans="1:7" x14ac:dyDescent="0.4">
      <c r="A654" s="136"/>
      <c r="B654" s="136"/>
      <c r="D654" s="136"/>
      <c r="E654" s="136"/>
      <c r="F654" s="136"/>
      <c r="G654" s="136"/>
    </row>
    <row r="655" spans="1:7" x14ac:dyDescent="0.4">
      <c r="A655" s="136"/>
      <c r="B655" s="136"/>
      <c r="D655" s="136"/>
      <c r="E655" s="136"/>
      <c r="F655" s="136"/>
      <c r="G655" s="136"/>
    </row>
    <row r="656" spans="1:7" x14ac:dyDescent="0.4">
      <c r="A656" s="136"/>
      <c r="B656" s="136"/>
      <c r="D656" s="136"/>
      <c r="E656" s="136"/>
      <c r="F656" s="136"/>
      <c r="G656" s="136"/>
    </row>
    <row r="657" spans="1:7" x14ac:dyDescent="0.4">
      <c r="A657" s="136"/>
      <c r="B657" s="136"/>
      <c r="D657" s="136"/>
      <c r="E657" s="136"/>
      <c r="F657" s="136"/>
      <c r="G657" s="136"/>
    </row>
    <row r="658" spans="1:7" x14ac:dyDescent="0.4">
      <c r="A658" s="136"/>
      <c r="B658" s="136"/>
      <c r="D658" s="136"/>
      <c r="E658" s="136"/>
      <c r="F658" s="136"/>
      <c r="G658" s="136"/>
    </row>
    <row r="659" spans="1:7" x14ac:dyDescent="0.4">
      <c r="A659" s="136"/>
      <c r="B659" s="136"/>
      <c r="D659" s="136"/>
      <c r="E659" s="136"/>
      <c r="F659" s="136"/>
      <c r="G659" s="136"/>
    </row>
    <row r="660" spans="1:7" x14ac:dyDescent="0.4">
      <c r="A660" s="136"/>
      <c r="B660" s="136"/>
      <c r="D660" s="136"/>
      <c r="E660" s="136"/>
      <c r="F660" s="136"/>
      <c r="G660" s="136"/>
    </row>
    <row r="661" spans="1:7" x14ac:dyDescent="0.4">
      <c r="A661" s="136"/>
      <c r="B661" s="136"/>
      <c r="D661" s="136"/>
      <c r="E661" s="136"/>
      <c r="F661" s="136"/>
      <c r="G661" s="136"/>
    </row>
    <row r="662" spans="1:7" x14ac:dyDescent="0.4">
      <c r="A662" s="136"/>
      <c r="B662" s="136"/>
      <c r="D662" s="136"/>
      <c r="E662" s="136"/>
      <c r="F662" s="136"/>
      <c r="G662" s="136"/>
    </row>
    <row r="663" spans="1:7" x14ac:dyDescent="0.4">
      <c r="A663" s="136"/>
      <c r="B663" s="136"/>
      <c r="D663" s="136"/>
      <c r="E663" s="136"/>
      <c r="F663" s="136"/>
      <c r="G663" s="136"/>
    </row>
    <row r="664" spans="1:7" x14ac:dyDescent="0.4">
      <c r="A664" s="136"/>
      <c r="B664" s="136"/>
      <c r="D664" s="136"/>
      <c r="E664" s="136"/>
      <c r="F664" s="136"/>
      <c r="G664" s="136"/>
    </row>
    <row r="665" spans="1:7" x14ac:dyDescent="0.4">
      <c r="A665" s="136"/>
      <c r="B665" s="136"/>
      <c r="D665" s="136"/>
      <c r="E665" s="136"/>
      <c r="F665" s="136"/>
      <c r="G665" s="136"/>
    </row>
    <row r="666" spans="1:7" x14ac:dyDescent="0.4">
      <c r="A666" s="136"/>
      <c r="B666" s="136"/>
      <c r="D666" s="136"/>
      <c r="E666" s="136"/>
      <c r="F666" s="136"/>
      <c r="G666" s="136"/>
    </row>
    <row r="667" spans="1:7" x14ac:dyDescent="0.4">
      <c r="A667" s="136"/>
      <c r="B667" s="136"/>
      <c r="D667" s="136"/>
      <c r="E667" s="136"/>
      <c r="F667" s="136"/>
      <c r="G667" s="136"/>
    </row>
    <row r="668" spans="1:7" x14ac:dyDescent="0.4">
      <c r="A668" s="136"/>
      <c r="B668" s="136"/>
      <c r="D668" s="136"/>
      <c r="E668" s="136"/>
      <c r="F668" s="136"/>
      <c r="G668" s="136"/>
    </row>
    <row r="669" spans="1:7" x14ac:dyDescent="0.4">
      <c r="A669" s="136"/>
      <c r="B669" s="136"/>
      <c r="D669" s="136"/>
      <c r="E669" s="136"/>
      <c r="F669" s="136"/>
      <c r="G669" s="136"/>
    </row>
    <row r="670" spans="1:7" x14ac:dyDescent="0.4">
      <c r="A670" s="136"/>
      <c r="B670" s="136"/>
      <c r="D670" s="136"/>
      <c r="E670" s="136"/>
      <c r="F670" s="136"/>
      <c r="G670" s="136"/>
    </row>
    <row r="671" spans="1:7" x14ac:dyDescent="0.4">
      <c r="A671" s="136"/>
      <c r="B671" s="136"/>
      <c r="D671" s="136"/>
      <c r="E671" s="136"/>
      <c r="F671" s="136"/>
      <c r="G671" s="136"/>
    </row>
    <row r="672" spans="1:7" x14ac:dyDescent="0.4">
      <c r="A672" s="136"/>
      <c r="B672" s="136"/>
      <c r="D672" s="136"/>
      <c r="E672" s="136"/>
      <c r="F672" s="136"/>
      <c r="G672" s="136"/>
    </row>
    <row r="673" spans="1:7" x14ac:dyDescent="0.4">
      <c r="A673" s="136"/>
      <c r="B673" s="136"/>
      <c r="D673" s="136"/>
      <c r="E673" s="136"/>
      <c r="F673" s="136"/>
      <c r="G673" s="136"/>
    </row>
    <row r="674" spans="1:7" x14ac:dyDescent="0.4">
      <c r="A674" s="136"/>
      <c r="B674" s="136"/>
      <c r="D674" s="136"/>
      <c r="E674" s="136"/>
      <c r="F674" s="136"/>
      <c r="G674" s="136"/>
    </row>
    <row r="675" spans="1:7" x14ac:dyDescent="0.4">
      <c r="A675" s="136"/>
      <c r="B675" s="136"/>
      <c r="D675" s="136"/>
      <c r="E675" s="136"/>
      <c r="F675" s="136"/>
      <c r="G675" s="136"/>
    </row>
    <row r="676" spans="1:7" x14ac:dyDescent="0.4">
      <c r="A676" s="136"/>
      <c r="B676" s="136"/>
      <c r="D676" s="136"/>
      <c r="E676" s="136"/>
      <c r="F676" s="136"/>
      <c r="G676" s="136"/>
    </row>
    <row r="677" spans="1:7" x14ac:dyDescent="0.4">
      <c r="A677" s="136"/>
      <c r="B677" s="136"/>
      <c r="D677" s="136"/>
      <c r="E677" s="136"/>
      <c r="F677" s="136"/>
      <c r="G677" s="136"/>
    </row>
    <row r="678" spans="1:7" x14ac:dyDescent="0.4">
      <c r="A678" s="136"/>
      <c r="B678" s="136"/>
      <c r="D678" s="136"/>
      <c r="E678" s="136"/>
      <c r="F678" s="136"/>
      <c r="G678" s="136"/>
    </row>
    <row r="679" spans="1:7" x14ac:dyDescent="0.4">
      <c r="A679" s="136"/>
      <c r="B679" s="136"/>
      <c r="D679" s="136"/>
      <c r="E679" s="136"/>
      <c r="F679" s="136"/>
      <c r="G679" s="136"/>
    </row>
    <row r="680" spans="1:7" x14ac:dyDescent="0.4">
      <c r="A680" s="136"/>
      <c r="B680" s="136"/>
      <c r="D680" s="136"/>
      <c r="E680" s="136"/>
      <c r="F680" s="136"/>
      <c r="G680" s="136"/>
    </row>
    <row r="681" spans="1:7" x14ac:dyDescent="0.4">
      <c r="A681" s="136"/>
      <c r="B681" s="136"/>
      <c r="D681" s="136"/>
      <c r="E681" s="136"/>
      <c r="F681" s="136"/>
      <c r="G681" s="136"/>
    </row>
    <row r="682" spans="1:7" x14ac:dyDescent="0.4">
      <c r="A682" s="136"/>
      <c r="B682" s="136"/>
      <c r="D682" s="136"/>
      <c r="E682" s="136"/>
      <c r="F682" s="136"/>
      <c r="G682" s="136"/>
    </row>
    <row r="683" spans="1:7" x14ac:dyDescent="0.4">
      <c r="A683" s="136"/>
      <c r="B683" s="136"/>
      <c r="D683" s="136"/>
      <c r="E683" s="136"/>
      <c r="F683" s="136"/>
      <c r="G683" s="136"/>
    </row>
    <row r="684" spans="1:7" x14ac:dyDescent="0.4">
      <c r="A684" s="136"/>
      <c r="B684" s="136"/>
      <c r="D684" s="136"/>
      <c r="E684" s="136"/>
      <c r="F684" s="136"/>
      <c r="G684" s="136"/>
    </row>
    <row r="685" spans="1:7" x14ac:dyDescent="0.4">
      <c r="A685" s="136"/>
      <c r="B685" s="136"/>
      <c r="D685" s="136"/>
      <c r="E685" s="136"/>
      <c r="F685" s="136"/>
      <c r="G685" s="136"/>
    </row>
    <row r="686" spans="1:7" x14ac:dyDescent="0.4">
      <c r="A686" s="136"/>
      <c r="B686" s="136"/>
      <c r="D686" s="136"/>
      <c r="E686" s="136"/>
      <c r="F686" s="136"/>
      <c r="G686" s="136"/>
    </row>
    <row r="687" spans="1:7" x14ac:dyDescent="0.4">
      <c r="A687" s="136"/>
      <c r="B687" s="136"/>
      <c r="D687" s="136"/>
      <c r="E687" s="136"/>
      <c r="F687" s="136"/>
      <c r="G687" s="136"/>
    </row>
    <row r="688" spans="1:7" x14ac:dyDescent="0.4">
      <c r="A688" s="136"/>
      <c r="B688" s="136"/>
      <c r="D688" s="136"/>
      <c r="E688" s="136"/>
      <c r="F688" s="136"/>
      <c r="G688" s="136"/>
    </row>
    <row r="689" spans="1:7" x14ac:dyDescent="0.4">
      <c r="A689" s="136"/>
      <c r="B689" s="136"/>
      <c r="D689" s="136"/>
      <c r="E689" s="136"/>
      <c r="F689" s="136"/>
      <c r="G689" s="136"/>
    </row>
    <row r="690" spans="1:7" x14ac:dyDescent="0.4">
      <c r="A690" s="136"/>
      <c r="B690" s="136"/>
      <c r="D690" s="136"/>
      <c r="E690" s="136"/>
      <c r="F690" s="136"/>
      <c r="G690" s="136"/>
    </row>
    <row r="691" spans="1:7" x14ac:dyDescent="0.4">
      <c r="A691" s="136"/>
      <c r="B691" s="136"/>
      <c r="D691" s="136"/>
      <c r="E691" s="136"/>
      <c r="F691" s="136"/>
      <c r="G691" s="136"/>
    </row>
    <row r="692" spans="1:7" x14ac:dyDescent="0.4">
      <c r="A692" s="136"/>
      <c r="B692" s="136"/>
      <c r="D692" s="136"/>
      <c r="E692" s="136"/>
      <c r="F692" s="136"/>
      <c r="G692" s="136"/>
    </row>
    <row r="693" spans="1:7" x14ac:dyDescent="0.4">
      <c r="A693" s="136"/>
      <c r="B693" s="136"/>
      <c r="D693" s="136"/>
      <c r="E693" s="136"/>
      <c r="F693" s="136"/>
      <c r="G693" s="136"/>
    </row>
    <row r="694" spans="1:7" x14ac:dyDescent="0.4">
      <c r="A694" s="136"/>
      <c r="B694" s="136"/>
      <c r="D694" s="136"/>
      <c r="E694" s="136"/>
      <c r="F694" s="136"/>
      <c r="G694" s="136"/>
    </row>
    <row r="695" spans="1:7" x14ac:dyDescent="0.4">
      <c r="A695" s="136"/>
      <c r="B695" s="136"/>
      <c r="D695" s="136"/>
      <c r="E695" s="136"/>
      <c r="F695" s="136"/>
      <c r="G695" s="136"/>
    </row>
    <row r="696" spans="1:7" x14ac:dyDescent="0.4">
      <c r="A696" s="136"/>
      <c r="B696" s="136"/>
      <c r="D696" s="136"/>
      <c r="E696" s="136"/>
      <c r="F696" s="136"/>
      <c r="G696" s="136"/>
    </row>
    <row r="697" spans="1:7" x14ac:dyDescent="0.4">
      <c r="A697" s="136"/>
      <c r="B697" s="136"/>
      <c r="D697" s="136"/>
      <c r="E697" s="136"/>
      <c r="F697" s="136"/>
      <c r="G697" s="136"/>
    </row>
    <row r="698" spans="1:7" x14ac:dyDescent="0.4">
      <c r="A698" s="136"/>
      <c r="B698" s="136"/>
      <c r="D698" s="136"/>
      <c r="E698" s="136"/>
      <c r="F698" s="136"/>
      <c r="G698" s="136"/>
    </row>
    <row r="699" spans="1:7" x14ac:dyDescent="0.4">
      <c r="A699" s="136"/>
      <c r="B699" s="136"/>
      <c r="D699" s="136"/>
      <c r="E699" s="136"/>
      <c r="F699" s="136"/>
      <c r="G699" s="136"/>
    </row>
    <row r="700" spans="1:7" x14ac:dyDescent="0.4">
      <c r="A700" s="136"/>
      <c r="B700" s="136"/>
      <c r="D700" s="136"/>
      <c r="E700" s="136"/>
      <c r="F700" s="136"/>
      <c r="G700" s="136"/>
    </row>
    <row r="701" spans="1:7" x14ac:dyDescent="0.4">
      <c r="A701" s="136"/>
      <c r="B701" s="136"/>
      <c r="D701" s="136"/>
      <c r="E701" s="136"/>
      <c r="F701" s="136"/>
      <c r="G701" s="136"/>
    </row>
    <row r="702" spans="1:7" x14ac:dyDescent="0.4">
      <c r="A702" s="136"/>
      <c r="B702" s="136"/>
      <c r="D702" s="136"/>
      <c r="E702" s="136"/>
      <c r="F702" s="136"/>
      <c r="G702" s="136"/>
    </row>
    <row r="703" spans="1:7" x14ac:dyDescent="0.4">
      <c r="A703" s="136"/>
      <c r="B703" s="136"/>
      <c r="D703" s="136"/>
      <c r="E703" s="136"/>
      <c r="F703" s="136"/>
      <c r="G703" s="136"/>
    </row>
    <row r="704" spans="1:7" x14ac:dyDescent="0.4">
      <c r="A704" s="136"/>
      <c r="B704" s="136"/>
      <c r="D704" s="136"/>
      <c r="E704" s="136"/>
      <c r="F704" s="136"/>
      <c r="G704" s="136"/>
    </row>
    <row r="705" spans="1:7" x14ac:dyDescent="0.4">
      <c r="A705" s="136"/>
      <c r="B705" s="136"/>
      <c r="D705" s="136"/>
      <c r="E705" s="136"/>
      <c r="F705" s="136"/>
      <c r="G705" s="136"/>
    </row>
    <row r="706" spans="1:7" x14ac:dyDescent="0.4">
      <c r="A706" s="136"/>
      <c r="B706" s="136"/>
      <c r="D706" s="136"/>
      <c r="E706" s="136"/>
      <c r="F706" s="136"/>
      <c r="G706" s="136"/>
    </row>
    <row r="707" spans="1:7" x14ac:dyDescent="0.4">
      <c r="A707" s="136"/>
      <c r="B707" s="136"/>
      <c r="D707" s="136"/>
      <c r="E707" s="136"/>
      <c r="F707" s="136"/>
      <c r="G707" s="136"/>
    </row>
    <row r="708" spans="1:7" x14ac:dyDescent="0.4">
      <c r="A708" s="136"/>
      <c r="B708" s="136"/>
      <c r="D708" s="136"/>
      <c r="E708" s="136"/>
      <c r="F708" s="136"/>
      <c r="G708" s="136"/>
    </row>
    <row r="709" spans="1:7" x14ac:dyDescent="0.4">
      <c r="A709" s="136"/>
      <c r="B709" s="136"/>
      <c r="D709" s="136"/>
      <c r="E709" s="136"/>
      <c r="F709" s="136"/>
      <c r="G709" s="136"/>
    </row>
    <row r="710" spans="1:7" x14ac:dyDescent="0.4">
      <c r="A710" s="136"/>
      <c r="B710" s="136"/>
      <c r="D710" s="136"/>
      <c r="E710" s="136"/>
      <c r="F710" s="136"/>
      <c r="G710" s="136"/>
    </row>
    <row r="711" spans="1:7" x14ac:dyDescent="0.4">
      <c r="A711" s="136"/>
      <c r="B711" s="136"/>
      <c r="D711" s="136"/>
      <c r="E711" s="136"/>
      <c r="F711" s="136"/>
      <c r="G711" s="136"/>
    </row>
    <row r="712" spans="1:7" x14ac:dyDescent="0.4">
      <c r="A712" s="136"/>
      <c r="B712" s="136"/>
      <c r="D712" s="136"/>
      <c r="E712" s="136"/>
      <c r="F712" s="136"/>
      <c r="G712" s="136"/>
    </row>
    <row r="713" spans="1:7" x14ac:dyDescent="0.4">
      <c r="A713" s="136"/>
      <c r="B713" s="136"/>
      <c r="D713" s="136"/>
      <c r="E713" s="136"/>
      <c r="F713" s="136"/>
      <c r="G713" s="136"/>
    </row>
    <row r="714" spans="1:7" x14ac:dyDescent="0.4">
      <c r="A714" s="136"/>
      <c r="B714" s="136"/>
      <c r="D714" s="136"/>
      <c r="E714" s="136"/>
      <c r="F714" s="136"/>
      <c r="G714" s="136"/>
    </row>
    <row r="715" spans="1:7" x14ac:dyDescent="0.4">
      <c r="A715" s="136"/>
      <c r="B715" s="136"/>
      <c r="D715" s="136"/>
      <c r="E715" s="136"/>
      <c r="F715" s="136"/>
      <c r="G715" s="136"/>
    </row>
    <row r="716" spans="1:7" x14ac:dyDescent="0.4">
      <c r="A716" s="136"/>
      <c r="B716" s="136"/>
      <c r="D716" s="136"/>
      <c r="E716" s="136"/>
      <c r="F716" s="136"/>
      <c r="G716" s="136"/>
    </row>
    <row r="717" spans="1:7" x14ac:dyDescent="0.4">
      <c r="A717" s="136"/>
      <c r="B717" s="136"/>
      <c r="D717" s="136"/>
      <c r="E717" s="136"/>
      <c r="F717" s="136"/>
      <c r="G717" s="136"/>
    </row>
    <row r="718" spans="1:7" x14ac:dyDescent="0.4">
      <c r="A718" s="136"/>
      <c r="B718" s="136"/>
      <c r="D718" s="136"/>
      <c r="E718" s="136"/>
      <c r="F718" s="136"/>
      <c r="G718" s="136"/>
    </row>
    <row r="719" spans="1:7" x14ac:dyDescent="0.4">
      <c r="A719" s="136"/>
      <c r="B719" s="136"/>
      <c r="D719" s="136"/>
      <c r="E719" s="136"/>
      <c r="F719" s="136"/>
      <c r="G719" s="136"/>
    </row>
    <row r="720" spans="1:7" x14ac:dyDescent="0.4">
      <c r="A720" s="136"/>
      <c r="B720" s="136"/>
      <c r="D720" s="136"/>
      <c r="E720" s="136"/>
      <c r="F720" s="136"/>
      <c r="G720" s="136"/>
    </row>
    <row r="721" spans="1:7" x14ac:dyDescent="0.4">
      <c r="A721" s="136"/>
      <c r="B721" s="136"/>
      <c r="D721" s="136"/>
      <c r="E721" s="136"/>
      <c r="F721" s="136"/>
      <c r="G721" s="136"/>
    </row>
    <row r="722" spans="1:7" x14ac:dyDescent="0.4">
      <c r="A722" s="136"/>
      <c r="B722" s="136"/>
      <c r="D722" s="136"/>
      <c r="E722" s="136"/>
      <c r="F722" s="136"/>
      <c r="G722" s="136"/>
    </row>
    <row r="723" spans="1:7" x14ac:dyDescent="0.4">
      <c r="A723" s="136"/>
      <c r="B723" s="136"/>
      <c r="D723" s="136"/>
      <c r="E723" s="136"/>
      <c r="F723" s="136"/>
      <c r="G723" s="136"/>
    </row>
    <row r="724" spans="1:7" x14ac:dyDescent="0.4">
      <c r="A724" s="136"/>
      <c r="B724" s="136"/>
      <c r="D724" s="136"/>
      <c r="E724" s="136"/>
      <c r="F724" s="136"/>
      <c r="G724" s="136"/>
    </row>
    <row r="725" spans="1:7" x14ac:dyDescent="0.4">
      <c r="A725" s="136"/>
      <c r="B725" s="136"/>
      <c r="D725" s="136"/>
      <c r="E725" s="136"/>
      <c r="F725" s="136"/>
      <c r="G725" s="136"/>
    </row>
    <row r="726" spans="1:7" x14ac:dyDescent="0.4">
      <c r="A726" s="136"/>
      <c r="B726" s="136"/>
      <c r="D726" s="136"/>
      <c r="E726" s="136"/>
      <c r="F726" s="136"/>
      <c r="G726" s="136"/>
    </row>
    <row r="727" spans="1:7" x14ac:dyDescent="0.4">
      <c r="A727" s="136"/>
      <c r="B727" s="136"/>
      <c r="D727" s="136"/>
      <c r="E727" s="136"/>
      <c r="F727" s="136"/>
      <c r="G727" s="136"/>
    </row>
    <row r="728" spans="1:7" x14ac:dyDescent="0.4">
      <c r="A728" s="136"/>
      <c r="B728" s="136"/>
      <c r="D728" s="136"/>
      <c r="E728" s="136"/>
      <c r="F728" s="136"/>
      <c r="G728" s="136"/>
    </row>
    <row r="729" spans="1:7" x14ac:dyDescent="0.4">
      <c r="A729" s="136"/>
      <c r="B729" s="136"/>
      <c r="D729" s="136"/>
      <c r="E729" s="136"/>
      <c r="F729" s="136"/>
      <c r="G729" s="136"/>
    </row>
    <row r="730" spans="1:7" x14ac:dyDescent="0.4">
      <c r="A730" s="136"/>
      <c r="B730" s="136"/>
      <c r="D730" s="136"/>
      <c r="E730" s="136"/>
      <c r="F730" s="136"/>
      <c r="G730" s="136"/>
    </row>
    <row r="731" spans="1:7" x14ac:dyDescent="0.4">
      <c r="A731" s="136"/>
      <c r="B731" s="136"/>
      <c r="D731" s="136"/>
      <c r="E731" s="136"/>
      <c r="F731" s="136"/>
      <c r="G731" s="136"/>
    </row>
    <row r="732" spans="1:7" x14ac:dyDescent="0.4">
      <c r="A732" s="136"/>
      <c r="B732" s="136"/>
      <c r="D732" s="136"/>
      <c r="E732" s="136"/>
      <c r="F732" s="136"/>
      <c r="G732" s="136"/>
    </row>
    <row r="733" spans="1:7" x14ac:dyDescent="0.4">
      <c r="A733" s="136"/>
      <c r="B733" s="136"/>
      <c r="D733" s="136"/>
      <c r="E733" s="136"/>
      <c r="F733" s="136"/>
      <c r="G733" s="136"/>
    </row>
    <row r="734" spans="1:7" x14ac:dyDescent="0.4">
      <c r="A734" s="136"/>
      <c r="B734" s="136"/>
      <c r="D734" s="136"/>
      <c r="E734" s="136"/>
      <c r="F734" s="136"/>
      <c r="G734" s="136"/>
    </row>
    <row r="735" spans="1:7" x14ac:dyDescent="0.4">
      <c r="A735" s="136"/>
      <c r="B735" s="136"/>
      <c r="D735" s="136"/>
      <c r="E735" s="136"/>
      <c r="F735" s="136"/>
      <c r="G735" s="136"/>
    </row>
    <row r="736" spans="1:7" x14ac:dyDescent="0.4">
      <c r="A736" s="136"/>
      <c r="B736" s="136"/>
      <c r="D736" s="136"/>
      <c r="E736" s="136"/>
      <c r="F736" s="136"/>
      <c r="G736" s="136"/>
    </row>
    <row r="737" spans="1:7" x14ac:dyDescent="0.4">
      <c r="A737" s="136"/>
      <c r="B737" s="136"/>
      <c r="D737" s="136"/>
      <c r="E737" s="136"/>
      <c r="F737" s="136"/>
      <c r="G737" s="136"/>
    </row>
    <row r="738" spans="1:7" x14ac:dyDescent="0.4">
      <c r="A738" s="136"/>
      <c r="B738" s="136"/>
      <c r="D738" s="136"/>
      <c r="E738" s="136"/>
      <c r="F738" s="136"/>
      <c r="G738" s="136"/>
    </row>
    <row r="739" spans="1:7" x14ac:dyDescent="0.4">
      <c r="A739" s="136"/>
      <c r="B739" s="136"/>
      <c r="D739" s="136"/>
      <c r="E739" s="136"/>
      <c r="F739" s="136"/>
      <c r="G739" s="136"/>
    </row>
    <row r="740" spans="1:7" x14ac:dyDescent="0.4">
      <c r="A740" s="136"/>
      <c r="B740" s="136"/>
      <c r="D740" s="136"/>
      <c r="E740" s="136"/>
      <c r="F740" s="136"/>
      <c r="G740" s="136"/>
    </row>
    <row r="741" spans="1:7" x14ac:dyDescent="0.4">
      <c r="A741" s="136"/>
      <c r="B741" s="136"/>
      <c r="D741" s="136"/>
      <c r="E741" s="136"/>
      <c r="F741" s="136"/>
      <c r="G741" s="136"/>
    </row>
    <row r="742" spans="1:7" x14ac:dyDescent="0.4">
      <c r="A742" s="136"/>
      <c r="B742" s="136"/>
      <c r="D742" s="136"/>
      <c r="E742" s="136"/>
      <c r="F742" s="136"/>
      <c r="G742" s="136"/>
    </row>
    <row r="743" spans="1:7" x14ac:dyDescent="0.4">
      <c r="A743" s="136"/>
      <c r="B743" s="136"/>
      <c r="D743" s="136"/>
      <c r="E743" s="136"/>
      <c r="F743" s="136"/>
      <c r="G743" s="136"/>
    </row>
    <row r="744" spans="1:7" x14ac:dyDescent="0.4">
      <c r="A744" s="136"/>
      <c r="B744" s="136"/>
      <c r="D744" s="136"/>
      <c r="E744" s="136"/>
      <c r="F744" s="136"/>
      <c r="G744" s="136"/>
    </row>
    <row r="745" spans="1:7" x14ac:dyDescent="0.4">
      <c r="A745" s="136"/>
      <c r="B745" s="136"/>
      <c r="D745" s="136"/>
      <c r="E745" s="136"/>
      <c r="F745" s="136"/>
      <c r="G745" s="136"/>
    </row>
    <row r="746" spans="1:7" x14ac:dyDescent="0.4">
      <c r="A746" s="136"/>
      <c r="B746" s="136"/>
      <c r="D746" s="136"/>
      <c r="E746" s="136"/>
      <c r="F746" s="136"/>
      <c r="G746" s="136"/>
    </row>
    <row r="747" spans="1:7" x14ac:dyDescent="0.4">
      <c r="A747" s="136"/>
      <c r="B747" s="136"/>
      <c r="D747" s="136"/>
      <c r="E747" s="136"/>
      <c r="F747" s="136"/>
      <c r="G747" s="136"/>
    </row>
    <row r="748" spans="1:7" x14ac:dyDescent="0.4">
      <c r="A748" s="136"/>
      <c r="B748" s="136"/>
      <c r="D748" s="136"/>
      <c r="E748" s="136"/>
      <c r="F748" s="136"/>
      <c r="G748" s="136"/>
    </row>
    <row r="749" spans="1:7" x14ac:dyDescent="0.4">
      <c r="A749" s="136"/>
      <c r="B749" s="136"/>
      <c r="D749" s="136"/>
      <c r="E749" s="136"/>
      <c r="F749" s="136"/>
      <c r="G749" s="136"/>
    </row>
    <row r="750" spans="1:7" x14ac:dyDescent="0.4">
      <c r="A750" s="136"/>
      <c r="B750" s="136"/>
      <c r="D750" s="136"/>
      <c r="E750" s="136"/>
      <c r="F750" s="136"/>
      <c r="G750" s="136"/>
    </row>
    <row r="751" spans="1:7" x14ac:dyDescent="0.4">
      <c r="A751" s="136"/>
      <c r="B751" s="136"/>
      <c r="D751" s="136"/>
      <c r="E751" s="136"/>
      <c r="F751" s="136"/>
      <c r="G751" s="136"/>
    </row>
    <row r="752" spans="1:7" x14ac:dyDescent="0.4">
      <c r="A752" s="136"/>
      <c r="B752" s="136"/>
      <c r="D752" s="136"/>
      <c r="E752" s="136"/>
      <c r="F752" s="136"/>
      <c r="G752" s="136"/>
    </row>
    <row r="753" spans="1:7" x14ac:dyDescent="0.4">
      <c r="A753" s="136"/>
      <c r="B753" s="136"/>
      <c r="D753" s="136"/>
      <c r="E753" s="136"/>
      <c r="F753" s="136"/>
      <c r="G753" s="136"/>
    </row>
    <row r="754" spans="1:7" x14ac:dyDescent="0.4">
      <c r="A754" s="136"/>
      <c r="B754" s="136"/>
      <c r="D754" s="136"/>
      <c r="E754" s="136"/>
      <c r="F754" s="136"/>
      <c r="G754" s="136"/>
    </row>
    <row r="755" spans="1:7" x14ac:dyDescent="0.4">
      <c r="A755" s="136"/>
      <c r="B755" s="136"/>
      <c r="D755" s="136"/>
      <c r="E755" s="136"/>
      <c r="F755" s="136"/>
      <c r="G755" s="136"/>
    </row>
    <row r="756" spans="1:7" x14ac:dyDescent="0.4">
      <c r="A756" s="136"/>
      <c r="B756" s="136"/>
      <c r="D756" s="136"/>
      <c r="E756" s="136"/>
      <c r="F756" s="136"/>
      <c r="G756" s="136"/>
    </row>
    <row r="757" spans="1:7" x14ac:dyDescent="0.4">
      <c r="A757" s="136"/>
      <c r="B757" s="136"/>
      <c r="D757" s="136"/>
      <c r="E757" s="136"/>
      <c r="F757" s="136"/>
      <c r="G757" s="136"/>
    </row>
    <row r="758" spans="1:7" x14ac:dyDescent="0.4">
      <c r="A758" s="136"/>
      <c r="B758" s="136"/>
      <c r="D758" s="136"/>
      <c r="E758" s="136"/>
      <c r="F758" s="136"/>
      <c r="G758" s="136"/>
    </row>
    <row r="759" spans="1:7" x14ac:dyDescent="0.4">
      <c r="A759" s="136"/>
      <c r="B759" s="136"/>
      <c r="D759" s="136"/>
      <c r="E759" s="136"/>
      <c r="F759" s="136"/>
      <c r="G759" s="136"/>
    </row>
    <row r="760" spans="1:7" x14ac:dyDescent="0.4">
      <c r="A760" s="136"/>
      <c r="B760" s="136"/>
      <c r="D760" s="136"/>
      <c r="E760" s="136"/>
      <c r="F760" s="136"/>
      <c r="G760" s="136"/>
    </row>
    <row r="761" spans="1:7" x14ac:dyDescent="0.4">
      <c r="A761" s="136"/>
      <c r="B761" s="136"/>
      <c r="D761" s="136"/>
      <c r="E761" s="136"/>
      <c r="F761" s="136"/>
      <c r="G761" s="136"/>
    </row>
    <row r="762" spans="1:7" x14ac:dyDescent="0.4">
      <c r="A762" s="136"/>
      <c r="B762" s="136"/>
      <c r="D762" s="136"/>
      <c r="E762" s="136"/>
      <c r="F762" s="136"/>
      <c r="G762" s="136"/>
    </row>
    <row r="763" spans="1:7" x14ac:dyDescent="0.4">
      <c r="A763" s="136"/>
      <c r="B763" s="136"/>
      <c r="D763" s="136"/>
      <c r="E763" s="136"/>
      <c r="F763" s="136"/>
      <c r="G763" s="136"/>
    </row>
    <row r="764" spans="1:7" x14ac:dyDescent="0.4">
      <c r="A764" s="136"/>
      <c r="B764" s="136"/>
      <c r="D764" s="136"/>
      <c r="E764" s="136"/>
      <c r="F764" s="136"/>
      <c r="G764" s="136"/>
    </row>
    <row r="765" spans="1:7" x14ac:dyDescent="0.4">
      <c r="A765" s="136"/>
      <c r="B765" s="136"/>
      <c r="D765" s="136"/>
      <c r="E765" s="136"/>
      <c r="F765" s="136"/>
      <c r="G765" s="136"/>
    </row>
    <row r="766" spans="1:7" x14ac:dyDescent="0.4">
      <c r="A766" s="136"/>
      <c r="B766" s="136"/>
      <c r="D766" s="136"/>
      <c r="E766" s="136"/>
      <c r="F766" s="136"/>
      <c r="G766" s="136"/>
    </row>
    <row r="767" spans="1:7" x14ac:dyDescent="0.4">
      <c r="A767" s="136"/>
      <c r="B767" s="136"/>
      <c r="D767" s="136"/>
      <c r="E767" s="136"/>
      <c r="F767" s="136"/>
      <c r="G767" s="136"/>
    </row>
    <row r="768" spans="1:7" x14ac:dyDescent="0.4">
      <c r="A768" s="136"/>
      <c r="B768" s="136"/>
      <c r="D768" s="136"/>
      <c r="E768" s="136"/>
      <c r="F768" s="136"/>
      <c r="G768" s="136"/>
    </row>
    <row r="769" spans="1:7" x14ac:dyDescent="0.4">
      <c r="A769" s="136"/>
      <c r="B769" s="136"/>
      <c r="D769" s="136"/>
      <c r="E769" s="136"/>
      <c r="F769" s="136"/>
      <c r="G769" s="136"/>
    </row>
    <row r="770" spans="1:7" x14ac:dyDescent="0.4">
      <c r="A770" s="136"/>
      <c r="B770" s="136"/>
      <c r="D770" s="136"/>
      <c r="E770" s="136"/>
      <c r="F770" s="136"/>
      <c r="G770" s="136"/>
    </row>
    <row r="771" spans="1:7" x14ac:dyDescent="0.4">
      <c r="A771" s="136"/>
      <c r="B771" s="136"/>
      <c r="D771" s="136"/>
      <c r="E771" s="136"/>
      <c r="F771" s="136"/>
      <c r="G771" s="136"/>
    </row>
    <row r="772" spans="1:7" x14ac:dyDescent="0.4">
      <c r="A772" s="136"/>
      <c r="B772" s="136"/>
      <c r="D772" s="136"/>
      <c r="E772" s="136"/>
      <c r="F772" s="136"/>
      <c r="G772" s="136"/>
    </row>
    <row r="773" spans="1:7" x14ac:dyDescent="0.4">
      <c r="A773" s="136"/>
      <c r="B773" s="136"/>
      <c r="D773" s="136"/>
      <c r="E773" s="136"/>
      <c r="F773" s="136"/>
      <c r="G773" s="136"/>
    </row>
    <row r="774" spans="1:7" x14ac:dyDescent="0.4">
      <c r="A774" s="136"/>
      <c r="B774" s="136"/>
      <c r="D774" s="136"/>
      <c r="E774" s="136"/>
      <c r="F774" s="136"/>
      <c r="G774" s="136"/>
    </row>
    <row r="775" spans="1:7" x14ac:dyDescent="0.4">
      <c r="A775" s="136"/>
      <c r="B775" s="136"/>
      <c r="D775" s="136"/>
      <c r="E775" s="136"/>
      <c r="F775" s="136"/>
      <c r="G775" s="136"/>
    </row>
    <row r="776" spans="1:7" x14ac:dyDescent="0.4">
      <c r="A776" s="136"/>
      <c r="B776" s="136"/>
      <c r="D776" s="136"/>
      <c r="E776" s="136"/>
      <c r="F776" s="136"/>
      <c r="G776" s="136"/>
    </row>
    <row r="777" spans="1:7" x14ac:dyDescent="0.4">
      <c r="A777" s="136"/>
      <c r="B777" s="136"/>
      <c r="D777" s="136"/>
      <c r="E777" s="136"/>
      <c r="F777" s="136"/>
      <c r="G777" s="136"/>
    </row>
    <row r="778" spans="1:7" x14ac:dyDescent="0.4">
      <c r="A778" s="136"/>
      <c r="B778" s="136"/>
      <c r="D778" s="136"/>
      <c r="E778" s="136"/>
      <c r="F778" s="136"/>
      <c r="G778" s="136"/>
    </row>
    <row r="779" spans="1:7" x14ac:dyDescent="0.4">
      <c r="A779" s="136"/>
      <c r="B779" s="136"/>
      <c r="D779" s="136"/>
      <c r="E779" s="136"/>
      <c r="F779" s="136"/>
      <c r="G779" s="136"/>
    </row>
    <row r="780" spans="1:7" x14ac:dyDescent="0.4">
      <c r="A780" s="136"/>
      <c r="B780" s="136"/>
      <c r="D780" s="136"/>
      <c r="E780" s="136"/>
      <c r="F780" s="136"/>
      <c r="G780" s="136"/>
    </row>
    <row r="781" spans="1:7" x14ac:dyDescent="0.4">
      <c r="A781" s="136"/>
      <c r="B781" s="136"/>
      <c r="D781" s="136"/>
      <c r="E781" s="136"/>
      <c r="F781" s="136"/>
      <c r="G781" s="136"/>
    </row>
    <row r="782" spans="1:7" x14ac:dyDescent="0.4">
      <c r="A782" s="136"/>
      <c r="B782" s="136"/>
      <c r="D782" s="136"/>
      <c r="E782" s="136"/>
      <c r="F782" s="136"/>
      <c r="G782" s="136"/>
    </row>
    <row r="783" spans="1:7" x14ac:dyDescent="0.4">
      <c r="A783" s="136"/>
      <c r="B783" s="136"/>
      <c r="D783" s="136"/>
      <c r="E783" s="136"/>
      <c r="F783" s="136"/>
      <c r="G783" s="136"/>
    </row>
    <row r="784" spans="1:7" x14ac:dyDescent="0.4">
      <c r="A784" s="136"/>
      <c r="B784" s="136"/>
      <c r="D784" s="136"/>
      <c r="E784" s="136"/>
      <c r="F784" s="136"/>
      <c r="G784" s="136"/>
    </row>
    <row r="785" spans="1:7" x14ac:dyDescent="0.4">
      <c r="A785" s="136"/>
      <c r="B785" s="136"/>
      <c r="D785" s="136"/>
      <c r="E785" s="136"/>
      <c r="F785" s="136"/>
      <c r="G785" s="136"/>
    </row>
    <row r="786" spans="1:7" x14ac:dyDescent="0.4">
      <c r="A786" s="136"/>
      <c r="B786" s="136"/>
      <c r="D786" s="136"/>
      <c r="E786" s="136"/>
      <c r="F786" s="136"/>
      <c r="G786" s="136"/>
    </row>
    <row r="787" spans="1:7" x14ac:dyDescent="0.4">
      <c r="A787" s="136"/>
      <c r="B787" s="136"/>
      <c r="D787" s="136"/>
      <c r="E787" s="136"/>
      <c r="F787" s="136"/>
      <c r="G787" s="136"/>
    </row>
    <row r="788" spans="1:7" x14ac:dyDescent="0.4">
      <c r="A788" s="136"/>
      <c r="B788" s="136"/>
      <c r="D788" s="136"/>
      <c r="E788" s="136"/>
      <c r="F788" s="136"/>
      <c r="G788" s="136"/>
    </row>
    <row r="789" spans="1:7" x14ac:dyDescent="0.4">
      <c r="A789" s="136"/>
      <c r="B789" s="136"/>
      <c r="D789" s="136"/>
      <c r="E789" s="136"/>
      <c r="F789" s="136"/>
      <c r="G789" s="136"/>
    </row>
    <row r="790" spans="1:7" x14ac:dyDescent="0.4">
      <c r="A790" s="136"/>
      <c r="B790" s="136"/>
      <c r="D790" s="136"/>
      <c r="E790" s="136"/>
      <c r="F790" s="136"/>
      <c r="G790" s="136"/>
    </row>
    <row r="791" spans="1:7" x14ac:dyDescent="0.4">
      <c r="A791" s="136"/>
      <c r="B791" s="136"/>
      <c r="D791" s="136"/>
      <c r="E791" s="136"/>
      <c r="F791" s="136"/>
      <c r="G791" s="136"/>
    </row>
    <row r="792" spans="1:7" x14ac:dyDescent="0.4">
      <c r="A792" s="136"/>
      <c r="B792" s="136"/>
      <c r="D792" s="136"/>
      <c r="E792" s="136"/>
      <c r="F792" s="136"/>
      <c r="G792" s="136"/>
    </row>
    <row r="793" spans="1:7" x14ac:dyDescent="0.4">
      <c r="A793" s="136"/>
      <c r="B793" s="136"/>
      <c r="D793" s="136"/>
      <c r="E793" s="136"/>
      <c r="F793" s="136"/>
      <c r="G793" s="136"/>
    </row>
    <row r="794" spans="1:7" x14ac:dyDescent="0.4">
      <c r="A794" s="136"/>
      <c r="B794" s="136"/>
      <c r="D794" s="136"/>
      <c r="E794" s="136"/>
      <c r="F794" s="136"/>
      <c r="G794" s="136"/>
    </row>
    <row r="795" spans="1:7" x14ac:dyDescent="0.4">
      <c r="A795" s="136"/>
      <c r="B795" s="136"/>
      <c r="D795" s="136"/>
      <c r="E795" s="136"/>
      <c r="F795" s="136"/>
      <c r="G795" s="136"/>
    </row>
    <row r="796" spans="1:7" x14ac:dyDescent="0.4">
      <c r="A796" s="136"/>
      <c r="B796" s="136"/>
      <c r="D796" s="136"/>
      <c r="E796" s="136"/>
      <c r="F796" s="136"/>
      <c r="G796" s="136"/>
    </row>
    <row r="797" spans="1:7" x14ac:dyDescent="0.4">
      <c r="A797" s="136"/>
      <c r="B797" s="136"/>
      <c r="D797" s="136"/>
      <c r="E797" s="136"/>
      <c r="F797" s="136"/>
      <c r="G797" s="136"/>
    </row>
    <row r="798" spans="1:7" x14ac:dyDescent="0.4">
      <c r="A798" s="136"/>
      <c r="B798" s="136"/>
      <c r="D798" s="136"/>
      <c r="E798" s="136"/>
      <c r="F798" s="136"/>
      <c r="G798" s="136"/>
    </row>
    <row r="799" spans="1:7" x14ac:dyDescent="0.4">
      <c r="A799" s="136"/>
      <c r="B799" s="136"/>
      <c r="D799" s="136"/>
      <c r="E799" s="136"/>
      <c r="F799" s="136"/>
      <c r="G799" s="136"/>
    </row>
    <row r="800" spans="1:7" x14ac:dyDescent="0.4">
      <c r="A800" s="136"/>
      <c r="B800" s="136"/>
      <c r="D800" s="136"/>
      <c r="E800" s="136"/>
      <c r="F800" s="136"/>
      <c r="G800" s="136"/>
    </row>
    <row r="801" spans="1:7" x14ac:dyDescent="0.4">
      <c r="A801" s="136"/>
      <c r="B801" s="136"/>
      <c r="D801" s="136"/>
      <c r="E801" s="136"/>
      <c r="F801" s="136"/>
      <c r="G801" s="136"/>
    </row>
    <row r="802" spans="1:7" x14ac:dyDescent="0.4">
      <c r="A802" s="136"/>
      <c r="B802" s="136"/>
      <c r="D802" s="136"/>
      <c r="E802" s="136"/>
      <c r="F802" s="136"/>
      <c r="G802" s="136"/>
    </row>
    <row r="803" spans="1:7" x14ac:dyDescent="0.4">
      <c r="A803" s="136"/>
      <c r="B803" s="136"/>
      <c r="D803" s="136"/>
      <c r="E803" s="136"/>
      <c r="F803" s="136"/>
      <c r="G803" s="136"/>
    </row>
    <row r="804" spans="1:7" x14ac:dyDescent="0.4">
      <c r="A804" s="136"/>
      <c r="B804" s="136"/>
      <c r="D804" s="136"/>
      <c r="E804" s="136"/>
      <c r="F804" s="136"/>
      <c r="G804" s="136"/>
    </row>
    <row r="805" spans="1:7" x14ac:dyDescent="0.4">
      <c r="A805" s="136"/>
      <c r="B805" s="136"/>
      <c r="D805" s="136"/>
      <c r="E805" s="136"/>
      <c r="F805" s="136"/>
      <c r="G805" s="136"/>
    </row>
    <row r="806" spans="1:7" x14ac:dyDescent="0.4">
      <c r="A806" s="136"/>
      <c r="B806" s="136"/>
      <c r="D806" s="136"/>
      <c r="E806" s="136"/>
      <c r="F806" s="136"/>
      <c r="G806" s="136"/>
    </row>
    <row r="807" spans="1:7" x14ac:dyDescent="0.4">
      <c r="A807" s="136"/>
      <c r="B807" s="136"/>
      <c r="D807" s="136"/>
      <c r="E807" s="136"/>
      <c r="F807" s="136"/>
      <c r="G807" s="136"/>
    </row>
    <row r="808" spans="1:7" x14ac:dyDescent="0.4">
      <c r="A808" s="136"/>
      <c r="B808" s="136"/>
      <c r="D808" s="136"/>
      <c r="E808" s="136"/>
      <c r="F808" s="136"/>
      <c r="G808" s="136"/>
    </row>
    <row r="809" spans="1:7" x14ac:dyDescent="0.4">
      <c r="A809" s="136"/>
      <c r="B809" s="136"/>
      <c r="D809" s="136"/>
      <c r="E809" s="136"/>
      <c r="F809" s="136"/>
      <c r="G809" s="136"/>
    </row>
    <row r="810" spans="1:7" x14ac:dyDescent="0.4">
      <c r="A810" s="136"/>
      <c r="B810" s="136"/>
      <c r="D810" s="136"/>
      <c r="E810" s="136"/>
      <c r="F810" s="136"/>
      <c r="G810" s="136"/>
    </row>
    <row r="811" spans="1:7" x14ac:dyDescent="0.4">
      <c r="A811" s="136"/>
      <c r="B811" s="136"/>
      <c r="D811" s="136"/>
      <c r="E811" s="136"/>
      <c r="F811" s="136"/>
      <c r="G811" s="136"/>
    </row>
    <row r="812" spans="1:7" x14ac:dyDescent="0.4">
      <c r="A812" s="136"/>
      <c r="B812" s="136"/>
      <c r="D812" s="136"/>
      <c r="E812" s="136"/>
      <c r="F812" s="136"/>
      <c r="G812" s="136"/>
    </row>
    <row r="813" spans="1:7" x14ac:dyDescent="0.4">
      <c r="A813" s="136"/>
      <c r="B813" s="136"/>
      <c r="D813" s="136"/>
      <c r="E813" s="136"/>
      <c r="F813" s="136"/>
      <c r="G813" s="136"/>
    </row>
    <row r="814" spans="1:7" x14ac:dyDescent="0.4">
      <c r="A814" s="136"/>
      <c r="B814" s="136"/>
      <c r="D814" s="136"/>
      <c r="E814" s="136"/>
      <c r="F814" s="136"/>
      <c r="G814" s="136"/>
    </row>
    <row r="815" spans="1:7" x14ac:dyDescent="0.4">
      <c r="A815" s="136"/>
      <c r="B815" s="136"/>
      <c r="D815" s="136"/>
      <c r="E815" s="136"/>
      <c r="F815" s="136"/>
      <c r="G815" s="136"/>
    </row>
    <row r="816" spans="1:7" x14ac:dyDescent="0.4">
      <c r="A816" s="136"/>
      <c r="B816" s="136"/>
      <c r="D816" s="136"/>
      <c r="E816" s="136"/>
      <c r="F816" s="136"/>
      <c r="G816" s="136"/>
    </row>
    <row r="817" spans="1:7" x14ac:dyDescent="0.4">
      <c r="A817" s="136"/>
      <c r="B817" s="136"/>
      <c r="D817" s="136"/>
      <c r="E817" s="136"/>
      <c r="F817" s="136"/>
      <c r="G817" s="136"/>
    </row>
    <row r="818" spans="1:7" x14ac:dyDescent="0.4">
      <c r="A818" s="136"/>
      <c r="B818" s="136"/>
      <c r="D818" s="136"/>
      <c r="E818" s="136"/>
      <c r="F818" s="136"/>
      <c r="G818" s="136"/>
    </row>
    <row r="819" spans="1:7" x14ac:dyDescent="0.4">
      <c r="A819" s="136"/>
      <c r="B819" s="136"/>
      <c r="D819" s="136"/>
      <c r="E819" s="136"/>
      <c r="F819" s="136"/>
      <c r="G819" s="136"/>
    </row>
    <row r="820" spans="1:7" x14ac:dyDescent="0.4">
      <c r="A820" s="136"/>
      <c r="B820" s="136"/>
      <c r="D820" s="136"/>
      <c r="E820" s="136"/>
      <c r="F820" s="136"/>
      <c r="G820" s="136"/>
    </row>
    <row r="821" spans="1:7" x14ac:dyDescent="0.4">
      <c r="A821" s="136"/>
      <c r="B821" s="136"/>
      <c r="D821" s="136"/>
      <c r="E821" s="136"/>
      <c r="F821" s="136"/>
      <c r="G821" s="136"/>
    </row>
    <row r="822" spans="1:7" x14ac:dyDescent="0.4">
      <c r="A822" s="136"/>
      <c r="B822" s="136"/>
      <c r="D822" s="136"/>
      <c r="E822" s="136"/>
      <c r="F822" s="136"/>
      <c r="G822" s="136"/>
    </row>
    <row r="823" spans="1:7" x14ac:dyDescent="0.4">
      <c r="A823" s="136"/>
      <c r="B823" s="136"/>
      <c r="D823" s="136"/>
      <c r="E823" s="136"/>
      <c r="F823" s="136"/>
      <c r="G823" s="136"/>
    </row>
    <row r="824" spans="1:7" x14ac:dyDescent="0.4">
      <c r="A824" s="136"/>
      <c r="B824" s="136"/>
      <c r="D824" s="136"/>
      <c r="E824" s="136"/>
      <c r="F824" s="136"/>
      <c r="G824" s="136"/>
    </row>
    <row r="825" spans="1:7" x14ac:dyDescent="0.4">
      <c r="A825" s="136"/>
      <c r="B825" s="136"/>
      <c r="D825" s="136"/>
      <c r="E825" s="136"/>
      <c r="F825" s="136"/>
      <c r="G825" s="136"/>
    </row>
    <row r="826" spans="1:7" x14ac:dyDescent="0.4">
      <c r="A826" s="136"/>
      <c r="B826" s="136"/>
      <c r="D826" s="136"/>
      <c r="E826" s="136"/>
      <c r="F826" s="136"/>
      <c r="G826" s="136"/>
    </row>
    <row r="827" spans="1:7" x14ac:dyDescent="0.4">
      <c r="A827" s="136"/>
      <c r="B827" s="136"/>
      <c r="D827" s="136"/>
      <c r="E827" s="136"/>
      <c r="F827" s="136"/>
      <c r="G827" s="136"/>
    </row>
    <row r="828" spans="1:7" x14ac:dyDescent="0.4">
      <c r="A828" s="136"/>
      <c r="B828" s="136"/>
      <c r="D828" s="136"/>
      <c r="E828" s="136"/>
      <c r="F828" s="136"/>
      <c r="G828" s="136"/>
    </row>
    <row r="829" spans="1:7" x14ac:dyDescent="0.4">
      <c r="A829" s="136"/>
      <c r="B829" s="136"/>
      <c r="D829" s="136"/>
      <c r="E829" s="136"/>
      <c r="F829" s="136"/>
      <c r="G829" s="136"/>
    </row>
    <row r="830" spans="1:7" x14ac:dyDescent="0.4">
      <c r="A830" s="136"/>
      <c r="B830" s="136"/>
      <c r="D830" s="136"/>
      <c r="E830" s="136"/>
      <c r="F830" s="136"/>
      <c r="G830" s="136"/>
    </row>
    <row r="831" spans="1:7" x14ac:dyDescent="0.4">
      <c r="A831" s="136"/>
      <c r="B831" s="136"/>
      <c r="D831" s="136"/>
      <c r="E831" s="136"/>
      <c r="F831" s="136"/>
      <c r="G831" s="136"/>
    </row>
    <row r="832" spans="1:7" x14ac:dyDescent="0.4">
      <c r="A832" s="136"/>
      <c r="B832" s="136"/>
      <c r="D832" s="136"/>
      <c r="E832" s="136"/>
      <c r="F832" s="136"/>
      <c r="G832" s="136"/>
    </row>
    <row r="833" spans="1:7" x14ac:dyDescent="0.4">
      <c r="A833" s="136"/>
      <c r="B833" s="136"/>
      <c r="D833" s="136"/>
      <c r="E833" s="136"/>
      <c r="F833" s="136"/>
      <c r="G833" s="136"/>
    </row>
    <row r="834" spans="1:7" x14ac:dyDescent="0.4">
      <c r="A834" s="136"/>
      <c r="B834" s="136"/>
      <c r="D834" s="136"/>
      <c r="E834" s="136"/>
      <c r="F834" s="136"/>
      <c r="G834" s="136"/>
    </row>
    <row r="835" spans="1:7" x14ac:dyDescent="0.4">
      <c r="A835" s="136"/>
      <c r="B835" s="136"/>
      <c r="D835" s="136"/>
      <c r="E835" s="136"/>
      <c r="F835" s="136"/>
      <c r="G835" s="136"/>
    </row>
    <row r="836" spans="1:7" x14ac:dyDescent="0.4">
      <c r="A836" s="136"/>
      <c r="B836" s="136"/>
      <c r="D836" s="136"/>
      <c r="E836" s="136"/>
      <c r="F836" s="136"/>
      <c r="G836" s="136"/>
    </row>
    <row r="837" spans="1:7" x14ac:dyDescent="0.4">
      <c r="A837" s="136"/>
      <c r="B837" s="136"/>
      <c r="D837" s="136"/>
      <c r="E837" s="136"/>
      <c r="F837" s="136"/>
      <c r="G837" s="136"/>
    </row>
    <row r="838" spans="1:7" x14ac:dyDescent="0.4">
      <c r="A838" s="136"/>
      <c r="B838" s="136"/>
      <c r="D838" s="136"/>
      <c r="E838" s="136"/>
      <c r="F838" s="136"/>
      <c r="G838" s="136"/>
    </row>
    <row r="839" spans="1:7" x14ac:dyDescent="0.4">
      <c r="A839" s="136"/>
      <c r="B839" s="136"/>
      <c r="D839" s="136"/>
      <c r="E839" s="136"/>
      <c r="F839" s="136"/>
      <c r="G839" s="136"/>
    </row>
    <row r="840" spans="1:7" x14ac:dyDescent="0.4">
      <c r="A840" s="136"/>
      <c r="B840" s="136"/>
      <c r="D840" s="136"/>
      <c r="E840" s="136"/>
      <c r="F840" s="136"/>
      <c r="G840" s="136"/>
    </row>
    <row r="841" spans="1:7" x14ac:dyDescent="0.4">
      <c r="A841" s="136"/>
      <c r="B841" s="136"/>
      <c r="D841" s="136"/>
      <c r="E841" s="136"/>
      <c r="F841" s="136"/>
      <c r="G841" s="136"/>
    </row>
    <row r="842" spans="1:7" x14ac:dyDescent="0.4">
      <c r="A842" s="136"/>
      <c r="B842" s="136"/>
      <c r="D842" s="136"/>
      <c r="E842" s="136"/>
      <c r="F842" s="136"/>
      <c r="G842" s="136"/>
    </row>
    <row r="843" spans="1:7" x14ac:dyDescent="0.4">
      <c r="A843" s="136"/>
      <c r="B843" s="136"/>
      <c r="D843" s="136"/>
      <c r="E843" s="136"/>
      <c r="F843" s="136"/>
      <c r="G843" s="136"/>
    </row>
    <row r="844" spans="1:7" x14ac:dyDescent="0.4">
      <c r="A844" s="136"/>
      <c r="B844" s="136"/>
      <c r="D844" s="136"/>
      <c r="E844" s="136"/>
      <c r="F844" s="136"/>
      <c r="G844" s="136"/>
    </row>
    <row r="845" spans="1:7" x14ac:dyDescent="0.4">
      <c r="A845" s="136"/>
      <c r="B845" s="136"/>
      <c r="D845" s="136"/>
      <c r="E845" s="136"/>
      <c r="F845" s="136"/>
      <c r="G845" s="136"/>
    </row>
    <row r="846" spans="1:7" x14ac:dyDescent="0.4">
      <c r="A846" s="136"/>
      <c r="B846" s="136"/>
      <c r="D846" s="136"/>
      <c r="E846" s="136"/>
      <c r="F846" s="136"/>
      <c r="G846" s="136"/>
    </row>
    <row r="847" spans="1:7" x14ac:dyDescent="0.4">
      <c r="A847" s="136"/>
      <c r="B847" s="136"/>
      <c r="D847" s="136"/>
      <c r="E847" s="136"/>
      <c r="F847" s="136"/>
      <c r="G847" s="136"/>
    </row>
    <row r="848" spans="1:7" x14ac:dyDescent="0.4">
      <c r="A848" s="136"/>
      <c r="B848" s="136"/>
      <c r="D848" s="136"/>
      <c r="E848" s="136"/>
      <c r="F848" s="136"/>
      <c r="G848" s="136"/>
    </row>
    <row r="849" spans="1:7" x14ac:dyDescent="0.4">
      <c r="A849" s="136"/>
      <c r="B849" s="136"/>
      <c r="D849" s="136"/>
      <c r="E849" s="136"/>
      <c r="F849" s="136"/>
      <c r="G849" s="136"/>
    </row>
    <row r="850" spans="1:7" x14ac:dyDescent="0.4">
      <c r="A850" s="136"/>
      <c r="B850" s="136"/>
      <c r="D850" s="136"/>
      <c r="E850" s="136"/>
      <c r="F850" s="136"/>
      <c r="G850" s="136"/>
    </row>
    <row r="851" spans="1:7" x14ac:dyDescent="0.4">
      <c r="A851" s="136"/>
      <c r="B851" s="136"/>
      <c r="D851" s="136"/>
      <c r="E851" s="136"/>
      <c r="F851" s="136"/>
      <c r="G851" s="136"/>
    </row>
    <row r="852" spans="1:7" x14ac:dyDescent="0.4">
      <c r="A852" s="136"/>
      <c r="B852" s="136"/>
      <c r="D852" s="136"/>
      <c r="E852" s="136"/>
      <c r="F852" s="136"/>
      <c r="G852" s="136"/>
    </row>
    <row r="853" spans="1:7" x14ac:dyDescent="0.4">
      <c r="A853" s="136"/>
      <c r="B853" s="136"/>
      <c r="D853" s="136"/>
      <c r="E853" s="136"/>
      <c r="F853" s="136"/>
      <c r="G853" s="136"/>
    </row>
    <row r="854" spans="1:7" x14ac:dyDescent="0.4">
      <c r="A854" s="136"/>
      <c r="B854" s="136"/>
      <c r="D854" s="136"/>
      <c r="E854" s="136"/>
      <c r="F854" s="136"/>
      <c r="G854" s="136"/>
    </row>
    <row r="855" spans="1:7" x14ac:dyDescent="0.4">
      <c r="A855" s="136"/>
      <c r="B855" s="136"/>
      <c r="D855" s="136"/>
      <c r="E855" s="136"/>
      <c r="F855" s="136"/>
      <c r="G855" s="136"/>
    </row>
    <row r="856" spans="1:7" x14ac:dyDescent="0.4">
      <c r="A856" s="136"/>
      <c r="B856" s="136"/>
      <c r="D856" s="136"/>
      <c r="E856" s="136"/>
      <c r="F856" s="136"/>
      <c r="G856" s="136"/>
    </row>
    <row r="857" spans="1:7" x14ac:dyDescent="0.4">
      <c r="A857" s="136"/>
      <c r="B857" s="136"/>
      <c r="D857" s="136"/>
      <c r="E857" s="136"/>
      <c r="F857" s="136"/>
      <c r="G857" s="136"/>
    </row>
    <row r="858" spans="1:7" x14ac:dyDescent="0.4">
      <c r="A858" s="136"/>
      <c r="B858" s="136"/>
      <c r="D858" s="136"/>
      <c r="E858" s="136"/>
      <c r="F858" s="136"/>
      <c r="G858" s="136"/>
    </row>
    <row r="859" spans="1:7" x14ac:dyDescent="0.4">
      <c r="A859" s="136"/>
      <c r="B859" s="136"/>
      <c r="D859" s="136"/>
      <c r="E859" s="136"/>
      <c r="F859" s="136"/>
      <c r="G859" s="136"/>
    </row>
    <row r="860" spans="1:7" x14ac:dyDescent="0.4">
      <c r="A860" s="136"/>
      <c r="B860" s="136"/>
      <c r="D860" s="136"/>
      <c r="E860" s="136"/>
      <c r="F860" s="136"/>
      <c r="G860" s="136"/>
    </row>
    <row r="861" spans="1:7" x14ac:dyDescent="0.4">
      <c r="A861" s="136"/>
      <c r="B861" s="136"/>
      <c r="D861" s="136"/>
      <c r="E861" s="136"/>
      <c r="F861" s="136"/>
      <c r="G861" s="136"/>
    </row>
    <row r="862" spans="1:7" x14ac:dyDescent="0.4">
      <c r="A862" s="136"/>
      <c r="B862" s="136"/>
      <c r="D862" s="136"/>
      <c r="E862" s="136"/>
      <c r="F862" s="136"/>
      <c r="G862" s="136"/>
    </row>
    <row r="863" spans="1:7" x14ac:dyDescent="0.4">
      <c r="A863" s="136"/>
      <c r="B863" s="136"/>
      <c r="D863" s="136"/>
      <c r="E863" s="136"/>
      <c r="F863" s="136"/>
      <c r="G863" s="136"/>
    </row>
    <row r="864" spans="1:7" x14ac:dyDescent="0.4">
      <c r="A864" s="136"/>
      <c r="B864" s="136"/>
      <c r="D864" s="136"/>
      <c r="E864" s="136"/>
      <c r="F864" s="136"/>
      <c r="G864" s="136"/>
    </row>
    <row r="865" spans="1:7" x14ac:dyDescent="0.4">
      <c r="A865" s="136"/>
      <c r="B865" s="136"/>
      <c r="D865" s="136"/>
      <c r="E865" s="136"/>
      <c r="F865" s="136"/>
      <c r="G865" s="136"/>
    </row>
    <row r="866" spans="1:7" x14ac:dyDescent="0.4">
      <c r="A866" s="136"/>
      <c r="B866" s="136"/>
      <c r="D866" s="136"/>
      <c r="E866" s="136"/>
      <c r="F866" s="136"/>
      <c r="G866" s="136"/>
    </row>
    <row r="867" spans="1:7" x14ac:dyDescent="0.4">
      <c r="A867" s="136"/>
      <c r="B867" s="136"/>
      <c r="D867" s="136"/>
      <c r="E867" s="136"/>
      <c r="F867" s="136"/>
      <c r="G867" s="136"/>
    </row>
    <row r="868" spans="1:7" x14ac:dyDescent="0.4">
      <c r="A868" s="136"/>
      <c r="B868" s="136"/>
      <c r="D868" s="136"/>
      <c r="E868" s="136"/>
      <c r="F868" s="136"/>
      <c r="G868" s="136"/>
    </row>
    <row r="869" spans="1:7" x14ac:dyDescent="0.4">
      <c r="A869" s="136"/>
      <c r="B869" s="136"/>
      <c r="D869" s="136"/>
      <c r="E869" s="136"/>
      <c r="F869" s="136"/>
      <c r="G869" s="136"/>
    </row>
    <row r="870" spans="1:7" x14ac:dyDescent="0.4">
      <c r="A870" s="136"/>
      <c r="B870" s="136"/>
      <c r="D870" s="136"/>
      <c r="E870" s="136"/>
      <c r="F870" s="136"/>
      <c r="G870" s="136"/>
    </row>
    <row r="871" spans="1:7" x14ac:dyDescent="0.4">
      <c r="A871" s="136"/>
      <c r="B871" s="136"/>
      <c r="D871" s="136"/>
      <c r="E871" s="136"/>
      <c r="F871" s="136"/>
      <c r="G871" s="136"/>
    </row>
    <row r="872" spans="1:7" x14ac:dyDescent="0.4">
      <c r="A872" s="136"/>
      <c r="B872" s="136"/>
      <c r="D872" s="136"/>
      <c r="E872" s="136"/>
      <c r="F872" s="136"/>
      <c r="G872" s="136"/>
    </row>
    <row r="873" spans="1:7" x14ac:dyDescent="0.4">
      <c r="A873" s="136"/>
      <c r="B873" s="136"/>
      <c r="D873" s="136"/>
      <c r="E873" s="136"/>
      <c r="F873" s="136"/>
      <c r="G873" s="136"/>
    </row>
    <row r="874" spans="1:7" x14ac:dyDescent="0.4">
      <c r="A874" s="136"/>
      <c r="B874" s="136"/>
      <c r="D874" s="136"/>
      <c r="E874" s="136"/>
      <c r="F874" s="136"/>
      <c r="G874" s="136"/>
    </row>
    <row r="875" spans="1:7" x14ac:dyDescent="0.4">
      <c r="A875" s="136"/>
      <c r="B875" s="136"/>
      <c r="D875" s="136"/>
      <c r="E875" s="136"/>
      <c r="F875" s="136"/>
      <c r="G875" s="136"/>
    </row>
    <row r="876" spans="1:7" x14ac:dyDescent="0.4">
      <c r="A876" s="136"/>
      <c r="B876" s="136"/>
      <c r="D876" s="136"/>
      <c r="E876" s="136"/>
      <c r="F876" s="136"/>
      <c r="G876" s="136"/>
    </row>
    <row r="877" spans="1:7" x14ac:dyDescent="0.4">
      <c r="A877" s="136"/>
      <c r="B877" s="136"/>
      <c r="D877" s="136"/>
      <c r="E877" s="136"/>
      <c r="F877" s="136"/>
      <c r="G877" s="136"/>
    </row>
    <row r="878" spans="1:7" x14ac:dyDescent="0.4">
      <c r="A878" s="136"/>
      <c r="B878" s="136"/>
      <c r="D878" s="136"/>
      <c r="E878" s="136"/>
      <c r="F878" s="136"/>
      <c r="G878" s="136"/>
    </row>
    <row r="879" spans="1:7" x14ac:dyDescent="0.4">
      <c r="A879" s="136"/>
      <c r="B879" s="136"/>
      <c r="D879" s="136"/>
      <c r="E879" s="136"/>
      <c r="F879" s="136"/>
      <c r="G879" s="136"/>
    </row>
    <row r="880" spans="1:7" x14ac:dyDescent="0.4">
      <c r="A880" s="136"/>
      <c r="B880" s="136"/>
      <c r="D880" s="136"/>
      <c r="E880" s="136"/>
      <c r="F880" s="136"/>
      <c r="G880" s="136"/>
    </row>
    <row r="881" spans="1:7" x14ac:dyDescent="0.4">
      <c r="A881" s="136"/>
      <c r="B881" s="136"/>
      <c r="D881" s="136"/>
      <c r="E881" s="136"/>
      <c r="F881" s="136"/>
      <c r="G881" s="136"/>
    </row>
    <row r="882" spans="1:7" x14ac:dyDescent="0.4">
      <c r="A882" s="136"/>
      <c r="B882" s="136"/>
      <c r="D882" s="136"/>
      <c r="E882" s="136"/>
      <c r="F882" s="136"/>
      <c r="G882" s="136"/>
    </row>
    <row r="883" spans="1:7" x14ac:dyDescent="0.4">
      <c r="A883" s="136"/>
      <c r="B883" s="136"/>
      <c r="D883" s="136"/>
      <c r="E883" s="136"/>
      <c r="F883" s="136"/>
      <c r="G883" s="136"/>
    </row>
    <row r="884" spans="1:7" x14ac:dyDescent="0.4">
      <c r="A884" s="136"/>
      <c r="B884" s="136"/>
      <c r="D884" s="136"/>
      <c r="E884" s="136"/>
      <c r="F884" s="136"/>
      <c r="G884" s="136"/>
    </row>
    <row r="885" spans="1:7" x14ac:dyDescent="0.4">
      <c r="A885" s="136"/>
      <c r="B885" s="136"/>
      <c r="D885" s="136"/>
      <c r="E885" s="136"/>
      <c r="F885" s="136"/>
      <c r="G885" s="136"/>
    </row>
    <row r="886" spans="1:7" x14ac:dyDescent="0.4">
      <c r="A886" s="136"/>
      <c r="B886" s="136"/>
      <c r="D886" s="136"/>
      <c r="E886" s="136"/>
      <c r="F886" s="136"/>
      <c r="G886" s="136"/>
    </row>
    <row r="887" spans="1:7" x14ac:dyDescent="0.4">
      <c r="A887" s="136"/>
      <c r="B887" s="136"/>
      <c r="D887" s="136"/>
      <c r="E887" s="136"/>
      <c r="F887" s="136"/>
      <c r="G887" s="136"/>
    </row>
    <row r="888" spans="1:7" x14ac:dyDescent="0.4">
      <c r="A888" s="136"/>
      <c r="B888" s="136"/>
      <c r="D888" s="136"/>
      <c r="E888" s="136"/>
      <c r="F888" s="136"/>
      <c r="G888" s="136"/>
    </row>
    <row r="889" spans="1:7" x14ac:dyDescent="0.4">
      <c r="A889" s="136"/>
      <c r="B889" s="136"/>
      <c r="D889" s="136"/>
      <c r="E889" s="136"/>
      <c r="F889" s="136"/>
      <c r="G889" s="136"/>
    </row>
    <row r="890" spans="1:7" x14ac:dyDescent="0.4">
      <c r="A890" s="136"/>
      <c r="B890" s="136"/>
      <c r="D890" s="136"/>
      <c r="E890" s="136"/>
      <c r="F890" s="136"/>
      <c r="G890" s="136"/>
    </row>
    <row r="891" spans="1:7" x14ac:dyDescent="0.4">
      <c r="A891" s="136"/>
      <c r="B891" s="136"/>
      <c r="D891" s="136"/>
      <c r="E891" s="136"/>
      <c r="F891" s="136"/>
      <c r="G891" s="136"/>
    </row>
    <row r="892" spans="1:7" x14ac:dyDescent="0.4">
      <c r="A892" s="136"/>
      <c r="B892" s="136"/>
      <c r="D892" s="136"/>
      <c r="E892" s="136"/>
      <c r="F892" s="136"/>
      <c r="G892" s="136"/>
    </row>
    <row r="893" spans="1:7" x14ac:dyDescent="0.4">
      <c r="A893" s="136"/>
      <c r="B893" s="136"/>
      <c r="D893" s="136"/>
      <c r="E893" s="136"/>
      <c r="F893" s="136"/>
      <c r="G893" s="136"/>
    </row>
    <row r="894" spans="1:7" x14ac:dyDescent="0.4">
      <c r="A894" s="136"/>
      <c r="B894" s="136"/>
      <c r="D894" s="136"/>
      <c r="E894" s="136"/>
      <c r="F894" s="136"/>
      <c r="G894" s="136"/>
    </row>
    <row r="895" spans="1:7" x14ac:dyDescent="0.4">
      <c r="A895" s="136"/>
      <c r="B895" s="136"/>
      <c r="D895" s="136"/>
      <c r="E895" s="136"/>
      <c r="F895" s="136"/>
      <c r="G895" s="136"/>
    </row>
    <row r="896" spans="1:7" x14ac:dyDescent="0.4">
      <c r="A896" s="136"/>
      <c r="B896" s="136"/>
      <c r="D896" s="136"/>
      <c r="E896" s="136"/>
      <c r="F896" s="136"/>
      <c r="G896" s="136"/>
    </row>
    <row r="897" spans="1:7" x14ac:dyDescent="0.4">
      <c r="A897" s="136"/>
      <c r="B897" s="136"/>
      <c r="D897" s="136"/>
      <c r="E897" s="136"/>
      <c r="F897" s="136"/>
      <c r="G897" s="136"/>
    </row>
    <row r="898" spans="1:7" x14ac:dyDescent="0.4">
      <c r="A898" s="136"/>
      <c r="B898" s="136"/>
      <c r="D898" s="136"/>
      <c r="E898" s="136"/>
      <c r="F898" s="136"/>
      <c r="G898" s="136"/>
    </row>
    <row r="899" spans="1:7" x14ac:dyDescent="0.4">
      <c r="A899" s="136"/>
      <c r="B899" s="136"/>
      <c r="D899" s="136"/>
      <c r="E899" s="136"/>
      <c r="F899" s="136"/>
      <c r="G899" s="136"/>
    </row>
    <row r="900" spans="1:7" x14ac:dyDescent="0.4">
      <c r="A900" s="136"/>
      <c r="B900" s="136"/>
      <c r="D900" s="136"/>
      <c r="E900" s="136"/>
      <c r="F900" s="136"/>
      <c r="G900" s="136"/>
    </row>
    <row r="901" spans="1:7" x14ac:dyDescent="0.4">
      <c r="A901" s="136"/>
      <c r="B901" s="136"/>
      <c r="D901" s="136"/>
      <c r="E901" s="136"/>
      <c r="F901" s="136"/>
      <c r="G901" s="136"/>
    </row>
    <row r="902" spans="1:7" x14ac:dyDescent="0.4">
      <c r="A902" s="136"/>
      <c r="B902" s="136"/>
      <c r="D902" s="136"/>
      <c r="E902" s="136"/>
      <c r="F902" s="136"/>
      <c r="G902" s="136"/>
    </row>
    <row r="903" spans="1:7" x14ac:dyDescent="0.4">
      <c r="A903" s="136"/>
      <c r="B903" s="136"/>
      <c r="D903" s="136"/>
      <c r="E903" s="136"/>
      <c r="F903" s="136"/>
      <c r="G903" s="136"/>
    </row>
    <row r="904" spans="1:7" x14ac:dyDescent="0.4">
      <c r="A904" s="136"/>
      <c r="B904" s="136"/>
      <c r="D904" s="136"/>
      <c r="E904" s="136"/>
      <c r="F904" s="136"/>
      <c r="G904" s="136"/>
    </row>
    <row r="905" spans="1:7" x14ac:dyDescent="0.4">
      <c r="A905" s="136"/>
      <c r="B905" s="136"/>
      <c r="D905" s="136"/>
      <c r="E905" s="136"/>
      <c r="F905" s="136"/>
      <c r="G905" s="136"/>
    </row>
    <row r="906" spans="1:7" x14ac:dyDescent="0.4">
      <c r="A906" s="136"/>
      <c r="B906" s="136"/>
      <c r="D906" s="136"/>
      <c r="E906" s="136"/>
      <c r="F906" s="136"/>
      <c r="G906" s="136"/>
    </row>
    <row r="907" spans="1:7" x14ac:dyDescent="0.4">
      <c r="A907" s="136"/>
      <c r="B907" s="136"/>
      <c r="D907" s="136"/>
      <c r="E907" s="136"/>
      <c r="F907" s="136"/>
      <c r="G907" s="136"/>
    </row>
    <row r="908" spans="1:7" x14ac:dyDescent="0.4">
      <c r="A908" s="136"/>
      <c r="B908" s="136"/>
      <c r="D908" s="136"/>
      <c r="E908" s="136"/>
      <c r="F908" s="136"/>
      <c r="G908" s="136"/>
    </row>
    <row r="909" spans="1:7" x14ac:dyDescent="0.4">
      <c r="A909" s="136"/>
      <c r="B909" s="136"/>
      <c r="D909" s="136"/>
      <c r="E909" s="136"/>
      <c r="F909" s="136"/>
      <c r="G909" s="136"/>
    </row>
    <row r="910" spans="1:7" x14ac:dyDescent="0.4">
      <c r="A910" s="136"/>
      <c r="B910" s="136"/>
      <c r="D910" s="136"/>
      <c r="E910" s="136"/>
      <c r="F910" s="136"/>
      <c r="G910" s="136"/>
    </row>
    <row r="911" spans="1:7" x14ac:dyDescent="0.4">
      <c r="A911" s="136"/>
      <c r="B911" s="136"/>
      <c r="D911" s="136"/>
      <c r="E911" s="136"/>
      <c r="F911" s="136"/>
      <c r="G911" s="136"/>
    </row>
    <row r="912" spans="1:7" x14ac:dyDescent="0.4">
      <c r="A912" s="136"/>
      <c r="B912" s="136"/>
      <c r="D912" s="136"/>
      <c r="E912" s="136"/>
      <c r="F912" s="136"/>
      <c r="G912" s="136"/>
    </row>
    <row r="913" spans="1:7" x14ac:dyDescent="0.4">
      <c r="A913" s="136"/>
      <c r="B913" s="136"/>
      <c r="D913" s="136"/>
      <c r="E913" s="136"/>
      <c r="F913" s="136"/>
      <c r="G913" s="136"/>
    </row>
    <row r="914" spans="1:7" x14ac:dyDescent="0.4">
      <c r="A914" s="136"/>
      <c r="B914" s="136"/>
      <c r="D914" s="136"/>
      <c r="E914" s="136"/>
      <c r="F914" s="136"/>
      <c r="G914" s="136"/>
    </row>
    <row r="915" spans="1:7" x14ac:dyDescent="0.4">
      <c r="A915" s="136"/>
      <c r="B915" s="136"/>
      <c r="D915" s="136"/>
      <c r="E915" s="136"/>
      <c r="F915" s="136"/>
      <c r="G915" s="136"/>
    </row>
    <row r="916" spans="1:7" x14ac:dyDescent="0.4">
      <c r="A916" s="136"/>
      <c r="B916" s="136"/>
      <c r="D916" s="136"/>
      <c r="E916" s="136"/>
      <c r="F916" s="136"/>
      <c r="G916" s="136"/>
    </row>
    <row r="917" spans="1:7" x14ac:dyDescent="0.4">
      <c r="A917" s="136"/>
      <c r="B917" s="136"/>
      <c r="D917" s="136"/>
      <c r="E917" s="136"/>
      <c r="F917" s="136"/>
      <c r="G917" s="136"/>
    </row>
    <row r="918" spans="1:7" x14ac:dyDescent="0.4">
      <c r="A918" s="136"/>
      <c r="B918" s="136"/>
      <c r="D918" s="136"/>
      <c r="E918" s="136"/>
      <c r="F918" s="136"/>
      <c r="G918" s="136"/>
    </row>
    <row r="919" spans="1:7" x14ac:dyDescent="0.4">
      <c r="A919" s="136"/>
      <c r="B919" s="136"/>
      <c r="D919" s="136"/>
      <c r="E919" s="136"/>
      <c r="F919" s="136"/>
      <c r="G919" s="136"/>
    </row>
    <row r="920" spans="1:7" x14ac:dyDescent="0.4">
      <c r="A920" s="136"/>
      <c r="B920" s="136"/>
      <c r="D920" s="136"/>
      <c r="E920" s="136"/>
      <c r="F920" s="136"/>
      <c r="G920" s="136"/>
    </row>
    <row r="921" spans="1:7" x14ac:dyDescent="0.4">
      <c r="A921" s="136"/>
      <c r="B921" s="136"/>
      <c r="D921" s="136"/>
      <c r="E921" s="136"/>
      <c r="F921" s="136"/>
      <c r="G921" s="136"/>
    </row>
    <row r="922" spans="1:7" x14ac:dyDescent="0.4">
      <c r="A922" s="136"/>
      <c r="B922" s="136"/>
      <c r="D922" s="136"/>
      <c r="E922" s="136"/>
      <c r="F922" s="136"/>
      <c r="G922" s="136"/>
    </row>
    <row r="923" spans="1:7" x14ac:dyDescent="0.4">
      <c r="A923" s="136"/>
      <c r="B923" s="136"/>
      <c r="D923" s="136"/>
      <c r="E923" s="136"/>
      <c r="F923" s="136"/>
      <c r="G923" s="136"/>
    </row>
    <row r="924" spans="1:7" x14ac:dyDescent="0.4">
      <c r="A924" s="136"/>
      <c r="B924" s="136"/>
      <c r="D924" s="136"/>
      <c r="E924" s="136"/>
      <c r="F924" s="136"/>
      <c r="G924" s="136"/>
    </row>
    <row r="925" spans="1:7" x14ac:dyDescent="0.4">
      <c r="A925" s="136"/>
      <c r="B925" s="136"/>
      <c r="D925" s="136"/>
      <c r="E925" s="136"/>
      <c r="F925" s="136"/>
      <c r="G925" s="136"/>
    </row>
    <row r="926" spans="1:7" x14ac:dyDescent="0.4">
      <c r="A926" s="136"/>
      <c r="B926" s="136"/>
      <c r="D926" s="136"/>
      <c r="E926" s="136"/>
      <c r="F926" s="136"/>
      <c r="G926" s="136"/>
    </row>
    <row r="927" spans="1:7" x14ac:dyDescent="0.4">
      <c r="A927" s="136"/>
      <c r="B927" s="136"/>
      <c r="D927" s="136"/>
      <c r="E927" s="136"/>
      <c r="F927" s="136"/>
      <c r="G927" s="136"/>
    </row>
    <row r="928" spans="1:7" x14ac:dyDescent="0.4">
      <c r="A928" s="136"/>
      <c r="B928" s="136"/>
      <c r="D928" s="136"/>
      <c r="E928" s="136"/>
      <c r="F928" s="136"/>
      <c r="G928" s="136"/>
    </row>
    <row r="929" spans="1:7" x14ac:dyDescent="0.4">
      <c r="A929" s="136"/>
      <c r="B929" s="136"/>
      <c r="D929" s="136"/>
      <c r="E929" s="136"/>
      <c r="F929" s="136"/>
      <c r="G929" s="136"/>
    </row>
    <row r="930" spans="1:7" x14ac:dyDescent="0.4">
      <c r="A930" s="136"/>
      <c r="B930" s="136"/>
      <c r="D930" s="136"/>
      <c r="E930" s="136"/>
      <c r="F930" s="136"/>
      <c r="G930" s="136"/>
    </row>
    <row r="931" spans="1:7" x14ac:dyDescent="0.4">
      <c r="A931" s="136"/>
      <c r="B931" s="136"/>
      <c r="D931" s="136"/>
      <c r="E931" s="136"/>
      <c r="F931" s="136"/>
      <c r="G931" s="136"/>
    </row>
    <row r="932" spans="1:7" x14ac:dyDescent="0.4">
      <c r="A932" s="136"/>
      <c r="B932" s="136"/>
      <c r="D932" s="136"/>
      <c r="E932" s="136"/>
      <c r="F932" s="136"/>
      <c r="G932" s="136"/>
    </row>
    <row r="933" spans="1:7" x14ac:dyDescent="0.4">
      <c r="A933" s="136"/>
      <c r="B933" s="136"/>
      <c r="D933" s="136"/>
      <c r="E933" s="136"/>
      <c r="F933" s="136"/>
      <c r="G933" s="136"/>
    </row>
    <row r="934" spans="1:7" x14ac:dyDescent="0.4">
      <c r="A934" s="136"/>
      <c r="B934" s="136"/>
      <c r="D934" s="136"/>
      <c r="E934" s="136"/>
      <c r="F934" s="136"/>
      <c r="G934" s="136"/>
    </row>
    <row r="935" spans="1:7" x14ac:dyDescent="0.4">
      <c r="A935" s="136"/>
      <c r="B935" s="136"/>
      <c r="D935" s="136"/>
      <c r="E935" s="136"/>
      <c r="F935" s="136"/>
      <c r="G935" s="136"/>
    </row>
    <row r="936" spans="1:7" x14ac:dyDescent="0.4">
      <c r="A936" s="136"/>
      <c r="B936" s="136"/>
      <c r="D936" s="136"/>
      <c r="E936" s="136"/>
      <c r="F936" s="136"/>
      <c r="G936" s="136"/>
    </row>
    <row r="937" spans="1:7" x14ac:dyDescent="0.4">
      <c r="A937" s="136"/>
      <c r="B937" s="136"/>
      <c r="D937" s="136"/>
      <c r="E937" s="136"/>
      <c r="F937" s="136"/>
      <c r="G937" s="136"/>
    </row>
    <row r="938" spans="1:7" x14ac:dyDescent="0.4">
      <c r="A938" s="136"/>
      <c r="B938" s="136"/>
      <c r="D938" s="136"/>
      <c r="E938" s="136"/>
      <c r="F938" s="136"/>
      <c r="G938" s="136"/>
    </row>
    <row r="939" spans="1:7" x14ac:dyDescent="0.4">
      <c r="A939" s="136"/>
      <c r="B939" s="136"/>
      <c r="D939" s="136"/>
      <c r="E939" s="136"/>
      <c r="F939" s="136"/>
      <c r="G939" s="136"/>
    </row>
    <row r="940" spans="1:7" x14ac:dyDescent="0.4">
      <c r="A940" s="136"/>
      <c r="B940" s="136"/>
      <c r="D940" s="136"/>
      <c r="E940" s="136"/>
      <c r="F940" s="136"/>
      <c r="G940" s="136"/>
    </row>
    <row r="941" spans="1:7" x14ac:dyDescent="0.4">
      <c r="A941" s="136"/>
      <c r="B941" s="136"/>
      <c r="D941" s="136"/>
      <c r="E941" s="136"/>
      <c r="F941" s="136"/>
      <c r="G941" s="136"/>
    </row>
    <row r="942" spans="1:7" x14ac:dyDescent="0.4">
      <c r="A942" s="136"/>
      <c r="B942" s="136"/>
      <c r="D942" s="136"/>
      <c r="E942" s="136"/>
      <c r="F942" s="136"/>
      <c r="G942" s="136"/>
    </row>
    <row r="943" spans="1:7" x14ac:dyDescent="0.4">
      <c r="A943" s="136"/>
      <c r="B943" s="136"/>
      <c r="D943" s="136"/>
      <c r="E943" s="136"/>
      <c r="F943" s="136"/>
      <c r="G943" s="136"/>
    </row>
    <row r="944" spans="1:7" x14ac:dyDescent="0.4">
      <c r="A944" s="136"/>
      <c r="B944" s="136"/>
      <c r="D944" s="136"/>
      <c r="E944" s="136"/>
      <c r="F944" s="136"/>
      <c r="G944" s="136"/>
    </row>
    <row r="945" spans="1:7" x14ac:dyDescent="0.4">
      <c r="A945" s="136"/>
      <c r="B945" s="136"/>
      <c r="D945" s="136"/>
      <c r="E945" s="136"/>
      <c r="F945" s="136"/>
      <c r="G945" s="136"/>
    </row>
    <row r="946" spans="1:7" x14ac:dyDescent="0.4">
      <c r="A946" s="136"/>
      <c r="B946" s="136"/>
      <c r="D946" s="136"/>
      <c r="E946" s="136"/>
      <c r="F946" s="136"/>
      <c r="G946" s="136"/>
    </row>
    <row r="947" spans="1:7" x14ac:dyDescent="0.4">
      <c r="A947" s="136"/>
      <c r="B947" s="136"/>
      <c r="D947" s="136"/>
      <c r="E947" s="136"/>
      <c r="F947" s="136"/>
      <c r="G947" s="136"/>
    </row>
    <row r="948" spans="1:7" x14ac:dyDescent="0.4">
      <c r="A948" s="136"/>
      <c r="B948" s="136"/>
      <c r="D948" s="136"/>
      <c r="E948" s="136"/>
      <c r="F948" s="136"/>
      <c r="G948" s="136"/>
    </row>
    <row r="949" spans="1:7" x14ac:dyDescent="0.4">
      <c r="A949" s="136"/>
      <c r="B949" s="136"/>
      <c r="D949" s="136"/>
      <c r="E949" s="136"/>
      <c r="F949" s="136"/>
      <c r="G949" s="136"/>
    </row>
    <row r="950" spans="1:7" x14ac:dyDescent="0.4">
      <c r="A950" s="136"/>
      <c r="B950" s="136"/>
      <c r="D950" s="136"/>
      <c r="E950" s="136"/>
      <c r="F950" s="136"/>
      <c r="G950" s="136"/>
    </row>
    <row r="951" spans="1:7" x14ac:dyDescent="0.4">
      <c r="A951" s="136"/>
      <c r="B951" s="136"/>
      <c r="D951" s="136"/>
      <c r="E951" s="136"/>
      <c r="F951" s="136"/>
      <c r="G951" s="136"/>
    </row>
    <row r="952" spans="1:7" x14ac:dyDescent="0.4">
      <c r="A952" s="136"/>
      <c r="B952" s="136"/>
      <c r="D952" s="136"/>
      <c r="E952" s="136"/>
      <c r="F952" s="136"/>
      <c r="G952" s="136"/>
    </row>
    <row r="953" spans="1:7" x14ac:dyDescent="0.4">
      <c r="A953" s="136"/>
      <c r="B953" s="136"/>
      <c r="D953" s="136"/>
      <c r="E953" s="136"/>
      <c r="F953" s="136"/>
      <c r="G953" s="136"/>
    </row>
    <row r="954" spans="1:7" x14ac:dyDescent="0.4">
      <c r="A954" s="136"/>
      <c r="B954" s="136"/>
      <c r="D954" s="136"/>
      <c r="E954" s="136"/>
      <c r="F954" s="136"/>
      <c r="G954" s="136"/>
    </row>
    <row r="955" spans="1:7" x14ac:dyDescent="0.4">
      <c r="A955" s="136"/>
      <c r="B955" s="136"/>
      <c r="D955" s="136"/>
      <c r="E955" s="136"/>
      <c r="F955" s="136"/>
      <c r="G955" s="136"/>
    </row>
    <row r="956" spans="1:7" x14ac:dyDescent="0.4">
      <c r="A956" s="136"/>
      <c r="B956" s="136"/>
      <c r="D956" s="136"/>
      <c r="E956" s="136"/>
      <c r="F956" s="136"/>
      <c r="G956" s="136"/>
    </row>
    <row r="957" spans="1:7" x14ac:dyDescent="0.4">
      <c r="A957" s="136"/>
      <c r="B957" s="136"/>
      <c r="D957" s="136"/>
      <c r="E957" s="136"/>
      <c r="F957" s="136"/>
      <c r="G957" s="136"/>
    </row>
    <row r="958" spans="1:7" x14ac:dyDescent="0.4">
      <c r="A958" s="136"/>
      <c r="B958" s="136"/>
      <c r="D958" s="136"/>
      <c r="E958" s="136"/>
      <c r="F958" s="136"/>
      <c r="G958" s="136"/>
    </row>
    <row r="959" spans="1:7" x14ac:dyDescent="0.4">
      <c r="A959" s="136"/>
      <c r="B959" s="136"/>
      <c r="D959" s="136"/>
      <c r="E959" s="136"/>
      <c r="F959" s="136"/>
      <c r="G959" s="136"/>
    </row>
    <row r="960" spans="1:7" x14ac:dyDescent="0.4">
      <c r="A960" s="136"/>
      <c r="B960" s="136"/>
      <c r="D960" s="136"/>
      <c r="E960" s="136"/>
      <c r="F960" s="136"/>
      <c r="G960" s="136"/>
    </row>
    <row r="961" spans="1:7" x14ac:dyDescent="0.4">
      <c r="A961" s="136"/>
      <c r="B961" s="136"/>
      <c r="D961" s="136"/>
      <c r="E961" s="136"/>
      <c r="F961" s="136"/>
      <c r="G961" s="136"/>
    </row>
    <row r="962" spans="1:7" x14ac:dyDescent="0.4">
      <c r="A962" s="136"/>
      <c r="B962" s="136"/>
      <c r="D962" s="136"/>
      <c r="E962" s="136"/>
      <c r="F962" s="136"/>
      <c r="G962" s="136"/>
    </row>
    <row r="963" spans="1:7" x14ac:dyDescent="0.4">
      <c r="A963" s="136"/>
      <c r="B963" s="136"/>
      <c r="D963" s="136"/>
      <c r="E963" s="136"/>
      <c r="F963" s="136"/>
      <c r="G963" s="136"/>
    </row>
    <row r="964" spans="1:7" x14ac:dyDescent="0.4">
      <c r="A964" s="136"/>
      <c r="B964" s="136"/>
      <c r="D964" s="136"/>
      <c r="E964" s="136"/>
      <c r="F964" s="136"/>
      <c r="G964" s="136"/>
    </row>
    <row r="965" spans="1:7" x14ac:dyDescent="0.4">
      <c r="A965" s="136"/>
      <c r="B965" s="136"/>
      <c r="D965" s="136"/>
      <c r="E965" s="136"/>
      <c r="F965" s="136"/>
      <c r="G965" s="136"/>
    </row>
    <row r="966" spans="1:7" x14ac:dyDescent="0.4">
      <c r="A966" s="136"/>
      <c r="B966" s="136"/>
      <c r="D966" s="136"/>
      <c r="E966" s="136"/>
      <c r="F966" s="136"/>
      <c r="G966" s="136"/>
    </row>
    <row r="967" spans="1:7" x14ac:dyDescent="0.4">
      <c r="A967" s="136"/>
      <c r="B967" s="136"/>
      <c r="D967" s="136"/>
      <c r="E967" s="136"/>
      <c r="F967" s="136"/>
      <c r="G967" s="136"/>
    </row>
    <row r="968" spans="1:7" x14ac:dyDescent="0.4">
      <c r="A968" s="136"/>
      <c r="B968" s="136"/>
      <c r="D968" s="136"/>
      <c r="E968" s="136"/>
      <c r="F968" s="136"/>
      <c r="G968" s="136"/>
    </row>
    <row r="969" spans="1:7" x14ac:dyDescent="0.4">
      <c r="A969" s="136"/>
      <c r="B969" s="136"/>
      <c r="D969" s="136"/>
      <c r="E969" s="136"/>
      <c r="F969" s="136"/>
      <c r="G969" s="136"/>
    </row>
    <row r="970" spans="1:7" x14ac:dyDescent="0.4">
      <c r="A970" s="136"/>
      <c r="B970" s="136"/>
      <c r="D970" s="136"/>
      <c r="E970" s="136"/>
      <c r="F970" s="136"/>
      <c r="G970" s="136"/>
    </row>
    <row r="971" spans="1:7" x14ac:dyDescent="0.4">
      <c r="A971" s="136"/>
      <c r="B971" s="136"/>
      <c r="D971" s="136"/>
      <c r="E971" s="136"/>
      <c r="F971" s="136"/>
      <c r="G971" s="136"/>
    </row>
    <row r="972" spans="1:7" x14ac:dyDescent="0.4">
      <c r="A972" s="136"/>
      <c r="B972" s="136"/>
      <c r="D972" s="136"/>
      <c r="E972" s="136"/>
      <c r="F972" s="136"/>
      <c r="G972" s="136"/>
    </row>
    <row r="973" spans="1:7" x14ac:dyDescent="0.4">
      <c r="A973" s="136"/>
      <c r="B973" s="136"/>
      <c r="D973" s="136"/>
      <c r="E973" s="136"/>
      <c r="F973" s="136"/>
      <c r="G973" s="136"/>
    </row>
    <row r="974" spans="1:7" x14ac:dyDescent="0.4">
      <c r="A974" s="136"/>
      <c r="B974" s="136"/>
      <c r="D974" s="136"/>
      <c r="E974" s="136"/>
      <c r="F974" s="136"/>
      <c r="G974" s="136"/>
    </row>
    <row r="975" spans="1:7" x14ac:dyDescent="0.4">
      <c r="A975" s="136"/>
      <c r="B975" s="136"/>
      <c r="D975" s="136"/>
      <c r="E975" s="136"/>
      <c r="F975" s="136"/>
      <c r="G975" s="136"/>
    </row>
    <row r="976" spans="1:7" x14ac:dyDescent="0.4">
      <c r="A976" s="136"/>
      <c r="B976" s="136"/>
      <c r="D976" s="136"/>
      <c r="E976" s="136"/>
      <c r="F976" s="136"/>
      <c r="G976" s="136"/>
    </row>
    <row r="977" spans="1:7" x14ac:dyDescent="0.4">
      <c r="A977" s="136"/>
      <c r="B977" s="136"/>
      <c r="D977" s="136"/>
      <c r="E977" s="136"/>
      <c r="F977" s="136"/>
      <c r="G977" s="136"/>
    </row>
    <row r="978" spans="1:7" x14ac:dyDescent="0.4">
      <c r="A978" s="136"/>
      <c r="B978" s="136"/>
      <c r="D978" s="136"/>
      <c r="E978" s="136"/>
      <c r="F978" s="136"/>
      <c r="G978" s="136"/>
    </row>
    <row r="979" spans="1:7" x14ac:dyDescent="0.4">
      <c r="A979" s="136"/>
      <c r="B979" s="136"/>
      <c r="D979" s="136"/>
      <c r="E979" s="136"/>
      <c r="F979" s="136"/>
      <c r="G979" s="136"/>
    </row>
    <row r="980" spans="1:7" x14ac:dyDescent="0.4">
      <c r="A980" s="136"/>
      <c r="B980" s="136"/>
      <c r="D980" s="136"/>
      <c r="E980" s="136"/>
      <c r="F980" s="136"/>
      <c r="G980" s="136"/>
    </row>
    <row r="981" spans="1:7" x14ac:dyDescent="0.4">
      <c r="A981" s="136"/>
      <c r="B981" s="136"/>
      <c r="D981" s="136"/>
      <c r="E981" s="136"/>
      <c r="F981" s="136"/>
      <c r="G981" s="136"/>
    </row>
    <row r="982" spans="1:7" x14ac:dyDescent="0.4">
      <c r="A982" s="136"/>
      <c r="B982" s="136"/>
      <c r="D982" s="136"/>
      <c r="E982" s="136"/>
      <c r="F982" s="136"/>
      <c r="G982" s="136"/>
    </row>
    <row r="983" spans="1:7" x14ac:dyDescent="0.4">
      <c r="A983" s="136"/>
      <c r="B983" s="136"/>
      <c r="D983" s="136"/>
      <c r="E983" s="136"/>
      <c r="F983" s="136"/>
      <c r="G983" s="136"/>
    </row>
    <row r="984" spans="1:7" x14ac:dyDescent="0.4">
      <c r="A984" s="136"/>
      <c r="B984" s="136"/>
      <c r="D984" s="136"/>
      <c r="E984" s="136"/>
      <c r="F984" s="136"/>
      <c r="G984" s="136"/>
    </row>
    <row r="985" spans="1:7" x14ac:dyDescent="0.4">
      <c r="A985" s="136"/>
      <c r="B985" s="136"/>
      <c r="D985" s="136"/>
      <c r="E985" s="136"/>
      <c r="F985" s="136"/>
      <c r="G985" s="136"/>
    </row>
    <row r="986" spans="1:7" x14ac:dyDescent="0.4">
      <c r="A986" s="136"/>
      <c r="B986" s="136"/>
      <c r="D986" s="136"/>
      <c r="E986" s="136"/>
      <c r="F986" s="136"/>
      <c r="G986" s="136"/>
    </row>
    <row r="987" spans="1:7" x14ac:dyDescent="0.4">
      <c r="A987" s="136"/>
      <c r="B987" s="136"/>
      <c r="D987" s="136"/>
      <c r="E987" s="136"/>
      <c r="F987" s="136"/>
      <c r="G987" s="136"/>
    </row>
    <row r="988" spans="1:7" x14ac:dyDescent="0.4">
      <c r="A988" s="136"/>
      <c r="B988" s="136"/>
      <c r="D988" s="136"/>
      <c r="E988" s="136"/>
      <c r="F988" s="136"/>
      <c r="G988" s="136"/>
    </row>
    <row r="989" spans="1:7" x14ac:dyDescent="0.4">
      <c r="A989" s="136"/>
      <c r="B989" s="136"/>
      <c r="D989" s="136"/>
      <c r="E989" s="136"/>
      <c r="F989" s="136"/>
      <c r="G989" s="136"/>
    </row>
    <row r="990" spans="1:7" x14ac:dyDescent="0.4">
      <c r="A990" s="136"/>
      <c r="B990" s="136"/>
      <c r="D990" s="136"/>
      <c r="E990" s="136"/>
      <c r="F990" s="136"/>
      <c r="G990" s="136"/>
    </row>
    <row r="991" spans="1:7" x14ac:dyDescent="0.4">
      <c r="A991" s="136"/>
      <c r="B991" s="136"/>
      <c r="D991" s="136"/>
      <c r="E991" s="136"/>
      <c r="F991" s="136"/>
      <c r="G991" s="136"/>
    </row>
    <row r="992" spans="1:7" x14ac:dyDescent="0.4">
      <c r="A992" s="136"/>
      <c r="B992" s="136"/>
      <c r="D992" s="136"/>
      <c r="E992" s="136"/>
      <c r="F992" s="136"/>
      <c r="G992" s="136"/>
    </row>
    <row r="993" spans="1:7" x14ac:dyDescent="0.4">
      <c r="A993" s="136"/>
      <c r="B993" s="136"/>
      <c r="D993" s="136"/>
      <c r="E993" s="136"/>
      <c r="F993" s="136"/>
      <c r="G993" s="136"/>
    </row>
    <row r="994" spans="1:7" x14ac:dyDescent="0.4">
      <c r="A994" s="136"/>
      <c r="B994" s="136"/>
      <c r="D994" s="136"/>
      <c r="E994" s="136"/>
      <c r="F994" s="136"/>
      <c r="G994" s="136"/>
    </row>
    <row r="995" spans="1:7" x14ac:dyDescent="0.4">
      <c r="A995" s="136"/>
      <c r="B995" s="136"/>
      <c r="D995" s="136"/>
      <c r="E995" s="136"/>
      <c r="F995" s="136"/>
      <c r="G995" s="136"/>
    </row>
    <row r="996" spans="1:7" x14ac:dyDescent="0.4">
      <c r="A996" s="136"/>
      <c r="B996" s="136"/>
      <c r="D996" s="136"/>
      <c r="E996" s="136"/>
      <c r="F996" s="136"/>
      <c r="G996" s="136"/>
    </row>
    <row r="997" spans="1:7" x14ac:dyDescent="0.4">
      <c r="A997" s="136"/>
      <c r="B997" s="136"/>
      <c r="D997" s="136"/>
      <c r="E997" s="136"/>
      <c r="F997" s="136"/>
      <c r="G997" s="136"/>
    </row>
    <row r="998" spans="1:7" x14ac:dyDescent="0.4">
      <c r="A998" s="136"/>
      <c r="B998" s="136"/>
      <c r="D998" s="136"/>
      <c r="E998" s="136"/>
      <c r="F998" s="136"/>
      <c r="G998" s="136"/>
    </row>
    <row r="999" spans="1:7" x14ac:dyDescent="0.4">
      <c r="A999" s="136"/>
      <c r="B999" s="136"/>
      <c r="D999" s="136"/>
      <c r="E999" s="136"/>
      <c r="F999" s="136"/>
      <c r="G999" s="136"/>
    </row>
    <row r="1000" spans="1:7" x14ac:dyDescent="0.4">
      <c r="A1000" s="136"/>
      <c r="B1000" s="136"/>
      <c r="D1000" s="136"/>
      <c r="E1000" s="136"/>
      <c r="F1000" s="136"/>
      <c r="G1000" s="136"/>
    </row>
    <row r="1001" spans="1:7" x14ac:dyDescent="0.4">
      <c r="A1001" s="136"/>
      <c r="B1001" s="136"/>
      <c r="D1001" s="136"/>
      <c r="E1001" s="136"/>
      <c r="F1001" s="136"/>
      <c r="G1001" s="136"/>
    </row>
    <row r="1002" spans="1:7" x14ac:dyDescent="0.4">
      <c r="A1002" s="136"/>
      <c r="B1002" s="136"/>
      <c r="D1002" s="136"/>
      <c r="E1002" s="136"/>
      <c r="F1002" s="136"/>
      <c r="G1002" s="136"/>
    </row>
    <row r="1003" spans="1:7" x14ac:dyDescent="0.4">
      <c r="A1003" s="136"/>
      <c r="B1003" s="136"/>
      <c r="D1003" s="136"/>
      <c r="E1003" s="136"/>
      <c r="F1003" s="136"/>
      <c r="G1003" s="136"/>
    </row>
    <row r="1004" spans="1:7" x14ac:dyDescent="0.4">
      <c r="A1004" s="136"/>
      <c r="B1004" s="136"/>
      <c r="D1004" s="136"/>
      <c r="E1004" s="136"/>
      <c r="F1004" s="136"/>
      <c r="G1004" s="136"/>
    </row>
    <row r="1005" spans="1:7" x14ac:dyDescent="0.4">
      <c r="A1005" s="136"/>
      <c r="B1005" s="136"/>
      <c r="D1005" s="136"/>
      <c r="E1005" s="136"/>
      <c r="F1005" s="136"/>
      <c r="G1005" s="136"/>
    </row>
    <row r="1006" spans="1:7" x14ac:dyDescent="0.4">
      <c r="A1006" s="136"/>
      <c r="B1006" s="136"/>
      <c r="D1006" s="136"/>
      <c r="E1006" s="136"/>
      <c r="F1006" s="136"/>
      <c r="G1006" s="136"/>
    </row>
    <row r="1007" spans="1:7" x14ac:dyDescent="0.4">
      <c r="A1007" s="136"/>
      <c r="B1007" s="136"/>
      <c r="D1007" s="136"/>
      <c r="E1007" s="136"/>
      <c r="F1007" s="136"/>
      <c r="G1007" s="136"/>
    </row>
    <row r="1008" spans="1:7" x14ac:dyDescent="0.4">
      <c r="A1008" s="136"/>
      <c r="B1008" s="136"/>
      <c r="D1008" s="136"/>
      <c r="E1008" s="136"/>
      <c r="F1008" s="136"/>
      <c r="G1008" s="136"/>
    </row>
    <row r="1009" spans="1:7" x14ac:dyDescent="0.4">
      <c r="A1009" s="136"/>
      <c r="B1009" s="136"/>
      <c r="D1009" s="136"/>
      <c r="E1009" s="136"/>
      <c r="F1009" s="136"/>
      <c r="G1009" s="136"/>
    </row>
    <row r="1010" spans="1:7" x14ac:dyDescent="0.4">
      <c r="A1010" s="136"/>
      <c r="B1010" s="136"/>
      <c r="D1010" s="136"/>
      <c r="E1010" s="136"/>
      <c r="F1010" s="136"/>
      <c r="G1010" s="136"/>
    </row>
    <row r="1011" spans="1:7" x14ac:dyDescent="0.4">
      <c r="A1011" s="136"/>
      <c r="B1011" s="136"/>
      <c r="D1011" s="136"/>
      <c r="E1011" s="136"/>
      <c r="F1011" s="136"/>
      <c r="G1011" s="136"/>
    </row>
    <row r="1012" spans="1:7" x14ac:dyDescent="0.4">
      <c r="A1012" s="136"/>
      <c r="B1012" s="136"/>
      <c r="D1012" s="136"/>
      <c r="E1012" s="136"/>
      <c r="F1012" s="136"/>
      <c r="G1012" s="136"/>
    </row>
    <row r="1013" spans="1:7" x14ac:dyDescent="0.4">
      <c r="A1013" s="136"/>
      <c r="B1013" s="136"/>
      <c r="D1013" s="136"/>
      <c r="E1013" s="136"/>
      <c r="F1013" s="136"/>
      <c r="G1013" s="136"/>
    </row>
    <row r="1014" spans="1:7" x14ac:dyDescent="0.4">
      <c r="A1014" s="136"/>
      <c r="B1014" s="136"/>
      <c r="D1014" s="136"/>
      <c r="E1014" s="136"/>
      <c r="F1014" s="136"/>
      <c r="G1014" s="136"/>
    </row>
    <row r="1015" spans="1:7" x14ac:dyDescent="0.4">
      <c r="A1015" s="136"/>
      <c r="B1015" s="136"/>
      <c r="D1015" s="136"/>
      <c r="E1015" s="136"/>
      <c r="F1015" s="136"/>
      <c r="G1015" s="136"/>
    </row>
    <row r="1016" spans="1:7" x14ac:dyDescent="0.4">
      <c r="A1016" s="136"/>
      <c r="B1016" s="136"/>
      <c r="D1016" s="136"/>
      <c r="E1016" s="136"/>
      <c r="F1016" s="136"/>
      <c r="G1016" s="136"/>
    </row>
    <row r="1017" spans="1:7" x14ac:dyDescent="0.4">
      <c r="A1017" s="136"/>
      <c r="B1017" s="136"/>
      <c r="D1017" s="136"/>
      <c r="E1017" s="136"/>
      <c r="F1017" s="136"/>
      <c r="G1017" s="136"/>
    </row>
    <row r="1018" spans="1:7" x14ac:dyDescent="0.4">
      <c r="A1018" s="136"/>
      <c r="B1018" s="136"/>
      <c r="D1018" s="136"/>
      <c r="E1018" s="136"/>
      <c r="F1018" s="136"/>
      <c r="G1018" s="136"/>
    </row>
    <row r="1019" spans="1:7" x14ac:dyDescent="0.4">
      <c r="A1019" s="136"/>
      <c r="B1019" s="136"/>
      <c r="D1019" s="136"/>
      <c r="E1019" s="136"/>
      <c r="F1019" s="136"/>
      <c r="G1019" s="136"/>
    </row>
    <row r="1020" spans="1:7" x14ac:dyDescent="0.4">
      <c r="A1020" s="136"/>
      <c r="B1020" s="136"/>
      <c r="D1020" s="136"/>
      <c r="E1020" s="136"/>
      <c r="F1020" s="136"/>
      <c r="G1020" s="136"/>
    </row>
    <row r="1021" spans="1:7" x14ac:dyDescent="0.4">
      <c r="A1021" s="136"/>
      <c r="B1021" s="136"/>
      <c r="D1021" s="136"/>
      <c r="E1021" s="136"/>
      <c r="F1021" s="136"/>
      <c r="G1021" s="136"/>
    </row>
    <row r="1022" spans="1:7" x14ac:dyDescent="0.4">
      <c r="A1022" s="136"/>
      <c r="B1022" s="136"/>
      <c r="D1022" s="136"/>
      <c r="E1022" s="136"/>
      <c r="F1022" s="136"/>
      <c r="G1022" s="136"/>
    </row>
    <row r="1023" spans="1:7" x14ac:dyDescent="0.4">
      <c r="A1023" s="136"/>
      <c r="B1023" s="136"/>
      <c r="D1023" s="136"/>
      <c r="E1023" s="136"/>
      <c r="F1023" s="136"/>
      <c r="G1023" s="136"/>
    </row>
    <row r="1024" spans="1:7" x14ac:dyDescent="0.4">
      <c r="A1024" s="136"/>
      <c r="B1024" s="136"/>
      <c r="D1024" s="136"/>
      <c r="E1024" s="136"/>
      <c r="F1024" s="136"/>
      <c r="G1024" s="136"/>
    </row>
    <row r="1025" spans="1:7" x14ac:dyDescent="0.4">
      <c r="A1025" s="136"/>
      <c r="B1025" s="136"/>
      <c r="D1025" s="136"/>
      <c r="E1025" s="136"/>
      <c r="F1025" s="136"/>
      <c r="G1025" s="136"/>
    </row>
    <row r="1026" spans="1:7" x14ac:dyDescent="0.4">
      <c r="A1026" s="136"/>
      <c r="B1026" s="136"/>
      <c r="D1026" s="136"/>
      <c r="E1026" s="136"/>
      <c r="F1026" s="136"/>
      <c r="G1026" s="136"/>
    </row>
    <row r="1027" spans="1:7" x14ac:dyDescent="0.4">
      <c r="A1027" s="136"/>
      <c r="B1027" s="136"/>
      <c r="D1027" s="136"/>
      <c r="E1027" s="136"/>
      <c r="F1027" s="136"/>
      <c r="G1027" s="136"/>
    </row>
    <row r="1028" spans="1:7" x14ac:dyDescent="0.4">
      <c r="A1028" s="136"/>
      <c r="B1028" s="136"/>
      <c r="D1028" s="136"/>
      <c r="E1028" s="136"/>
      <c r="F1028" s="136"/>
      <c r="G1028" s="136"/>
    </row>
    <row r="1029" spans="1:7" x14ac:dyDescent="0.4">
      <c r="A1029" s="136"/>
      <c r="B1029" s="136"/>
      <c r="D1029" s="136"/>
      <c r="E1029" s="136"/>
      <c r="F1029" s="136"/>
      <c r="G1029" s="136"/>
    </row>
    <row r="1030" spans="1:7" x14ac:dyDescent="0.4">
      <c r="A1030" s="136"/>
      <c r="B1030" s="136"/>
      <c r="D1030" s="136"/>
      <c r="E1030" s="136"/>
      <c r="F1030" s="136"/>
      <c r="G1030" s="136"/>
    </row>
    <row r="1031" spans="1:7" x14ac:dyDescent="0.4">
      <c r="A1031" s="136"/>
      <c r="B1031" s="136"/>
      <c r="D1031" s="136"/>
      <c r="E1031" s="136"/>
      <c r="F1031" s="136"/>
      <c r="G1031" s="136"/>
    </row>
    <row r="1032" spans="1:7" x14ac:dyDescent="0.4">
      <c r="A1032" s="136"/>
      <c r="B1032" s="136"/>
      <c r="D1032" s="136"/>
      <c r="E1032" s="136"/>
      <c r="F1032" s="136"/>
      <c r="G1032" s="136"/>
    </row>
    <row r="1033" spans="1:7" x14ac:dyDescent="0.4">
      <c r="A1033" s="136"/>
      <c r="B1033" s="136"/>
      <c r="D1033" s="136"/>
      <c r="E1033" s="136"/>
      <c r="F1033" s="136"/>
      <c r="G1033" s="136"/>
    </row>
    <row r="1034" spans="1:7" x14ac:dyDescent="0.4">
      <c r="A1034" s="136"/>
      <c r="B1034" s="136"/>
      <c r="D1034" s="136"/>
      <c r="E1034" s="136"/>
      <c r="F1034" s="136"/>
      <c r="G1034" s="136"/>
    </row>
    <row r="1035" spans="1:7" x14ac:dyDescent="0.4">
      <c r="A1035" s="136"/>
      <c r="B1035" s="136"/>
      <c r="D1035" s="136"/>
      <c r="E1035" s="136"/>
      <c r="F1035" s="136"/>
      <c r="G1035" s="136"/>
    </row>
    <row r="1036" spans="1:7" x14ac:dyDescent="0.4">
      <c r="A1036" s="136"/>
      <c r="B1036" s="136"/>
      <c r="D1036" s="136"/>
      <c r="E1036" s="136"/>
      <c r="F1036" s="136"/>
      <c r="G1036" s="136"/>
    </row>
    <row r="1037" spans="1:7" x14ac:dyDescent="0.4">
      <c r="A1037" s="136"/>
      <c r="B1037" s="136"/>
      <c r="D1037" s="136"/>
      <c r="E1037" s="136"/>
      <c r="F1037" s="136"/>
      <c r="G1037" s="136"/>
    </row>
    <row r="1038" spans="1:7" x14ac:dyDescent="0.4">
      <c r="A1038" s="136"/>
      <c r="B1038" s="136"/>
      <c r="D1038" s="136"/>
      <c r="E1038" s="136"/>
      <c r="F1038" s="136"/>
      <c r="G1038" s="136"/>
    </row>
    <row r="1039" spans="1:7" x14ac:dyDescent="0.4">
      <c r="A1039" s="136"/>
      <c r="B1039" s="136"/>
      <c r="D1039" s="136"/>
      <c r="E1039" s="136"/>
      <c r="F1039" s="136"/>
      <c r="G1039" s="136"/>
    </row>
    <row r="1040" spans="1:7" x14ac:dyDescent="0.4">
      <c r="A1040" s="136"/>
      <c r="B1040" s="136"/>
      <c r="D1040" s="136"/>
      <c r="E1040" s="136"/>
      <c r="F1040" s="136"/>
      <c r="G1040" s="136"/>
    </row>
    <row r="1041" spans="1:7" x14ac:dyDescent="0.4">
      <c r="A1041" s="136"/>
      <c r="B1041" s="136"/>
      <c r="D1041" s="136"/>
      <c r="E1041" s="136"/>
      <c r="F1041" s="136"/>
      <c r="G1041" s="136"/>
    </row>
    <row r="1042" spans="1:7" x14ac:dyDescent="0.4">
      <c r="A1042" s="136"/>
      <c r="B1042" s="136"/>
      <c r="D1042" s="136"/>
      <c r="E1042" s="136"/>
      <c r="F1042" s="136"/>
      <c r="G1042" s="136"/>
    </row>
    <row r="1043" spans="1:7" x14ac:dyDescent="0.4">
      <c r="A1043" s="136"/>
      <c r="B1043" s="136"/>
      <c r="D1043" s="136"/>
      <c r="E1043" s="136"/>
      <c r="F1043" s="136"/>
      <c r="G1043" s="136"/>
    </row>
    <row r="1044" spans="1:7" x14ac:dyDescent="0.4">
      <c r="A1044" s="136"/>
      <c r="B1044" s="136"/>
      <c r="D1044" s="136"/>
      <c r="E1044" s="136"/>
      <c r="F1044" s="136"/>
      <c r="G1044" s="136"/>
    </row>
    <row r="1045" spans="1:7" x14ac:dyDescent="0.4">
      <c r="A1045" s="136"/>
      <c r="B1045" s="136"/>
      <c r="D1045" s="136"/>
      <c r="E1045" s="136"/>
      <c r="F1045" s="136"/>
      <c r="G1045" s="136"/>
    </row>
    <row r="1046" spans="1:7" x14ac:dyDescent="0.4">
      <c r="A1046" s="136"/>
      <c r="B1046" s="136"/>
      <c r="D1046" s="136"/>
      <c r="E1046" s="136"/>
      <c r="F1046" s="136"/>
      <c r="G1046" s="136"/>
    </row>
    <row r="1047" spans="1:7" x14ac:dyDescent="0.4">
      <c r="A1047" s="136"/>
      <c r="B1047" s="136"/>
      <c r="D1047" s="136"/>
      <c r="E1047" s="136"/>
      <c r="F1047" s="136"/>
      <c r="G1047" s="136"/>
    </row>
    <row r="1048" spans="1:7" x14ac:dyDescent="0.4">
      <c r="A1048" s="136"/>
      <c r="B1048" s="136"/>
      <c r="D1048" s="136"/>
      <c r="E1048" s="136"/>
      <c r="F1048" s="136"/>
      <c r="G1048" s="136"/>
    </row>
    <row r="1049" spans="1:7" x14ac:dyDescent="0.4">
      <c r="A1049" s="136"/>
      <c r="B1049" s="136"/>
      <c r="D1049" s="136"/>
      <c r="E1049" s="136"/>
      <c r="F1049" s="136"/>
      <c r="G1049" s="136"/>
    </row>
    <row r="1050" spans="1:7" x14ac:dyDescent="0.4">
      <c r="A1050" s="136"/>
      <c r="B1050" s="136"/>
      <c r="D1050" s="136"/>
      <c r="E1050" s="136"/>
      <c r="F1050" s="136"/>
      <c r="G1050" s="136"/>
    </row>
    <row r="1051" spans="1:7" x14ac:dyDescent="0.4">
      <c r="A1051" s="136"/>
      <c r="B1051" s="136"/>
      <c r="D1051" s="136"/>
      <c r="E1051" s="136"/>
      <c r="F1051" s="136"/>
      <c r="G1051" s="136"/>
    </row>
    <row r="1052" spans="1:7" x14ac:dyDescent="0.4">
      <c r="A1052" s="136"/>
      <c r="B1052" s="136"/>
      <c r="D1052" s="136"/>
      <c r="E1052" s="136"/>
      <c r="F1052" s="136"/>
      <c r="G1052" s="136"/>
    </row>
    <row r="1053" spans="1:7" x14ac:dyDescent="0.4">
      <c r="A1053" s="136"/>
      <c r="B1053" s="136"/>
      <c r="D1053" s="136"/>
      <c r="E1053" s="136"/>
      <c r="F1053" s="136"/>
      <c r="G1053" s="136"/>
    </row>
    <row r="1054" spans="1:7" x14ac:dyDescent="0.4">
      <c r="A1054" s="136"/>
      <c r="B1054" s="136"/>
      <c r="D1054" s="136"/>
      <c r="E1054" s="136"/>
      <c r="F1054" s="136"/>
      <c r="G1054" s="136"/>
    </row>
    <row r="1055" spans="1:7" x14ac:dyDescent="0.4">
      <c r="A1055" s="136"/>
      <c r="B1055" s="136"/>
      <c r="D1055" s="136"/>
      <c r="E1055" s="136"/>
      <c r="F1055" s="136"/>
      <c r="G1055" s="136"/>
    </row>
    <row r="1056" spans="1:7" x14ac:dyDescent="0.4">
      <c r="A1056" s="136"/>
      <c r="B1056" s="136"/>
      <c r="D1056" s="136"/>
      <c r="E1056" s="136"/>
      <c r="F1056" s="136"/>
      <c r="G1056" s="136"/>
    </row>
    <row r="1057" spans="1:7" x14ac:dyDescent="0.4">
      <c r="A1057" s="136"/>
      <c r="B1057" s="136"/>
      <c r="D1057" s="136"/>
      <c r="E1057" s="136"/>
      <c r="F1057" s="136"/>
      <c r="G1057" s="136"/>
    </row>
    <row r="1058" spans="1:7" x14ac:dyDescent="0.4">
      <c r="A1058" s="136"/>
      <c r="B1058" s="136"/>
      <c r="D1058" s="136"/>
      <c r="E1058" s="136"/>
      <c r="F1058" s="136"/>
      <c r="G1058" s="136"/>
    </row>
    <row r="1059" spans="1:7" x14ac:dyDescent="0.4">
      <c r="A1059" s="136"/>
      <c r="B1059" s="136"/>
      <c r="D1059" s="136"/>
      <c r="E1059" s="136"/>
      <c r="F1059" s="136"/>
      <c r="G1059" s="136"/>
    </row>
    <row r="1060" spans="1:7" x14ac:dyDescent="0.4">
      <c r="A1060" s="136"/>
      <c r="B1060" s="136"/>
      <c r="D1060" s="136"/>
      <c r="E1060" s="136"/>
      <c r="F1060" s="136"/>
      <c r="G1060" s="136"/>
    </row>
    <row r="1061" spans="1:7" x14ac:dyDescent="0.4">
      <c r="A1061" s="136"/>
      <c r="B1061" s="136"/>
      <c r="D1061" s="136"/>
      <c r="E1061" s="136"/>
      <c r="F1061" s="136"/>
      <c r="G1061" s="136"/>
    </row>
    <row r="1062" spans="1:7" x14ac:dyDescent="0.4">
      <c r="A1062" s="136"/>
      <c r="B1062" s="136"/>
      <c r="D1062" s="136"/>
      <c r="E1062" s="136"/>
      <c r="F1062" s="136"/>
      <c r="G1062" s="136"/>
    </row>
    <row r="1063" spans="1:7" x14ac:dyDescent="0.4">
      <c r="A1063" s="136"/>
      <c r="B1063" s="136"/>
      <c r="D1063" s="136"/>
      <c r="E1063" s="136"/>
      <c r="F1063" s="136"/>
      <c r="G1063" s="136"/>
    </row>
    <row r="1064" spans="1:7" x14ac:dyDescent="0.4">
      <c r="A1064" s="136"/>
      <c r="B1064" s="136"/>
      <c r="D1064" s="136"/>
      <c r="E1064" s="136"/>
      <c r="F1064" s="136"/>
      <c r="G1064" s="136"/>
    </row>
    <row r="1065" spans="1:7" x14ac:dyDescent="0.4">
      <c r="A1065" s="136"/>
      <c r="B1065" s="136"/>
      <c r="D1065" s="136"/>
      <c r="E1065" s="136"/>
      <c r="F1065" s="136"/>
      <c r="G1065" s="136"/>
    </row>
    <row r="1066" spans="1:7" x14ac:dyDescent="0.4">
      <c r="A1066" s="136"/>
      <c r="B1066" s="136"/>
      <c r="D1066" s="136"/>
      <c r="E1066" s="136"/>
      <c r="F1066" s="136"/>
      <c r="G1066" s="136"/>
    </row>
    <row r="1067" spans="1:7" x14ac:dyDescent="0.4">
      <c r="A1067" s="136"/>
      <c r="B1067" s="136"/>
      <c r="D1067" s="136"/>
      <c r="E1067" s="136"/>
      <c r="F1067" s="136"/>
      <c r="G1067" s="136"/>
    </row>
    <row r="1068" spans="1:7" x14ac:dyDescent="0.4">
      <c r="A1068" s="136"/>
      <c r="B1068" s="136"/>
      <c r="D1068" s="136"/>
      <c r="E1068" s="136"/>
      <c r="F1068" s="136"/>
      <c r="G1068" s="136"/>
    </row>
    <row r="1069" spans="1:7" x14ac:dyDescent="0.4">
      <c r="A1069" s="136"/>
      <c r="B1069" s="136"/>
      <c r="D1069" s="136"/>
      <c r="E1069" s="136"/>
      <c r="F1069" s="136"/>
      <c r="G1069" s="136"/>
    </row>
    <row r="1070" spans="1:7" x14ac:dyDescent="0.4">
      <c r="A1070" s="136"/>
      <c r="B1070" s="136"/>
      <c r="D1070" s="136"/>
      <c r="E1070" s="136"/>
      <c r="F1070" s="136"/>
      <c r="G1070" s="136"/>
    </row>
    <row r="1071" spans="1:7" x14ac:dyDescent="0.4">
      <c r="A1071" s="136"/>
      <c r="B1071" s="136"/>
      <c r="D1071" s="136"/>
      <c r="E1071" s="136"/>
      <c r="F1071" s="136"/>
      <c r="G1071" s="136"/>
    </row>
    <row r="1072" spans="1:7" x14ac:dyDescent="0.4">
      <c r="A1072" s="136"/>
      <c r="B1072" s="136"/>
      <c r="D1072" s="136"/>
      <c r="E1072" s="136"/>
      <c r="F1072" s="136"/>
      <c r="G1072" s="136"/>
    </row>
    <row r="1073" spans="1:7" x14ac:dyDescent="0.4">
      <c r="A1073" s="136"/>
      <c r="B1073" s="136"/>
      <c r="D1073" s="136"/>
      <c r="E1073" s="136"/>
      <c r="F1073" s="136"/>
      <c r="G1073" s="136"/>
    </row>
    <row r="1074" spans="1:7" x14ac:dyDescent="0.4">
      <c r="A1074" s="136"/>
      <c r="B1074" s="136"/>
      <c r="D1074" s="136"/>
      <c r="E1074" s="136"/>
      <c r="F1074" s="136"/>
      <c r="G1074" s="136"/>
    </row>
    <row r="1075" spans="1:7" x14ac:dyDescent="0.4">
      <c r="A1075" s="136"/>
      <c r="B1075" s="136"/>
      <c r="D1075" s="136"/>
      <c r="E1075" s="136"/>
      <c r="F1075" s="136"/>
      <c r="G1075" s="136"/>
    </row>
    <row r="1076" spans="1:7" x14ac:dyDescent="0.4">
      <c r="A1076" s="136"/>
      <c r="B1076" s="136"/>
      <c r="D1076" s="136"/>
      <c r="E1076" s="136"/>
      <c r="F1076" s="136"/>
      <c r="G1076" s="136"/>
    </row>
    <row r="1077" spans="1:7" x14ac:dyDescent="0.4">
      <c r="A1077" s="136"/>
      <c r="B1077" s="136"/>
      <c r="D1077" s="136"/>
      <c r="E1077" s="136"/>
      <c r="F1077" s="136"/>
      <c r="G1077" s="136"/>
    </row>
    <row r="1078" spans="1:7" x14ac:dyDescent="0.4">
      <c r="A1078" s="136"/>
      <c r="B1078" s="136"/>
      <c r="D1078" s="136"/>
      <c r="E1078" s="136"/>
      <c r="F1078" s="136"/>
      <c r="G1078" s="136"/>
    </row>
    <row r="1079" spans="1:7" x14ac:dyDescent="0.4">
      <c r="A1079" s="136"/>
      <c r="B1079" s="136"/>
      <c r="D1079" s="136"/>
      <c r="E1079" s="136"/>
      <c r="F1079" s="136"/>
      <c r="G1079" s="136"/>
    </row>
    <row r="1080" spans="1:7" x14ac:dyDescent="0.4">
      <c r="A1080" s="136"/>
      <c r="B1080" s="136"/>
      <c r="D1080" s="136"/>
      <c r="E1080" s="136"/>
      <c r="F1080" s="136"/>
      <c r="G1080" s="136"/>
    </row>
    <row r="1081" spans="1:7" x14ac:dyDescent="0.4">
      <c r="A1081" s="136"/>
      <c r="B1081" s="136"/>
      <c r="D1081" s="136"/>
      <c r="E1081" s="136"/>
      <c r="F1081" s="136"/>
      <c r="G1081" s="136"/>
    </row>
    <row r="1082" spans="1:7" x14ac:dyDescent="0.4">
      <c r="A1082" s="136"/>
      <c r="B1082" s="136"/>
      <c r="D1082" s="136"/>
      <c r="E1082" s="136"/>
      <c r="F1082" s="136"/>
      <c r="G1082" s="136"/>
    </row>
    <row r="1083" spans="1:7" x14ac:dyDescent="0.4">
      <c r="A1083" s="136"/>
      <c r="B1083" s="136"/>
      <c r="D1083" s="136"/>
      <c r="E1083" s="136"/>
      <c r="F1083" s="136"/>
      <c r="G1083" s="136"/>
    </row>
    <row r="1084" spans="1:7" x14ac:dyDescent="0.4">
      <c r="A1084" s="136"/>
      <c r="B1084" s="136"/>
      <c r="D1084" s="136"/>
      <c r="E1084" s="136"/>
      <c r="F1084" s="136"/>
      <c r="G1084" s="136"/>
    </row>
    <row r="1085" spans="1:7" x14ac:dyDescent="0.4">
      <c r="A1085" s="136"/>
      <c r="B1085" s="136"/>
      <c r="D1085" s="136"/>
      <c r="E1085" s="136"/>
      <c r="F1085" s="136"/>
      <c r="G1085" s="136"/>
    </row>
    <row r="1086" spans="1:7" x14ac:dyDescent="0.4">
      <c r="A1086" s="136"/>
      <c r="B1086" s="136"/>
      <c r="D1086" s="136"/>
      <c r="E1086" s="136"/>
      <c r="F1086" s="136"/>
      <c r="G1086" s="136"/>
    </row>
    <row r="1087" spans="1:7" x14ac:dyDescent="0.4">
      <c r="A1087" s="136"/>
      <c r="B1087" s="136"/>
      <c r="D1087" s="136"/>
      <c r="E1087" s="136"/>
      <c r="F1087" s="136"/>
      <c r="G1087" s="136"/>
    </row>
    <row r="1088" spans="1:7" x14ac:dyDescent="0.4">
      <c r="A1088" s="136"/>
      <c r="B1088" s="136"/>
      <c r="D1088" s="136"/>
      <c r="E1088" s="136"/>
      <c r="F1088" s="136"/>
      <c r="G1088" s="136"/>
    </row>
    <row r="1089" spans="1:7" x14ac:dyDescent="0.4">
      <c r="A1089" s="136"/>
      <c r="B1089" s="136"/>
      <c r="D1089" s="136"/>
      <c r="E1089" s="136"/>
      <c r="F1089" s="136"/>
      <c r="G1089" s="136"/>
    </row>
    <row r="1090" spans="1:7" x14ac:dyDescent="0.4">
      <c r="A1090" s="136"/>
      <c r="B1090" s="136"/>
      <c r="D1090" s="136"/>
      <c r="E1090" s="136"/>
      <c r="F1090" s="136"/>
      <c r="G1090" s="136"/>
    </row>
    <row r="1091" spans="1:7" x14ac:dyDescent="0.4">
      <c r="A1091" s="136"/>
      <c r="B1091" s="136"/>
      <c r="D1091" s="136"/>
      <c r="E1091" s="136"/>
      <c r="F1091" s="136"/>
      <c r="G1091" s="136"/>
    </row>
    <row r="1092" spans="1:7" x14ac:dyDescent="0.4">
      <c r="A1092" s="136"/>
      <c r="B1092" s="136"/>
      <c r="D1092" s="136"/>
      <c r="E1092" s="136"/>
      <c r="F1092" s="136"/>
      <c r="G1092" s="136"/>
    </row>
    <row r="1093" spans="1:7" x14ac:dyDescent="0.4">
      <c r="A1093" s="136"/>
      <c r="B1093" s="136"/>
      <c r="D1093" s="136"/>
      <c r="E1093" s="136"/>
      <c r="F1093" s="136"/>
      <c r="G1093" s="136"/>
    </row>
    <row r="1094" spans="1:7" x14ac:dyDescent="0.4">
      <c r="A1094" s="136"/>
      <c r="B1094" s="136"/>
      <c r="D1094" s="136"/>
      <c r="E1094" s="136"/>
      <c r="F1094" s="136"/>
      <c r="G1094" s="136"/>
    </row>
    <row r="1095" spans="1:7" x14ac:dyDescent="0.4">
      <c r="A1095" s="136"/>
      <c r="B1095" s="136"/>
      <c r="D1095" s="136"/>
      <c r="E1095" s="136"/>
      <c r="G1095" s="136"/>
    </row>
    <row r="1096" spans="1:7" x14ac:dyDescent="0.4">
      <c r="A1096" s="136"/>
      <c r="B1096" s="136"/>
      <c r="D1096" s="136"/>
      <c r="E1096" s="136"/>
      <c r="G1096" s="136"/>
    </row>
    <row r="1097" spans="1:7" x14ac:dyDescent="0.4">
      <c r="A1097" s="136"/>
      <c r="B1097" s="136"/>
      <c r="D1097" s="136"/>
      <c r="E1097" s="136"/>
      <c r="G1097" s="136"/>
    </row>
    <row r="1098" spans="1:7" x14ac:dyDescent="0.4">
      <c r="A1098" s="136"/>
      <c r="B1098" s="136"/>
      <c r="D1098" s="136"/>
      <c r="E1098" s="136"/>
      <c r="G1098" s="136"/>
    </row>
    <row r="1099" spans="1:7" x14ac:dyDescent="0.4">
      <c r="A1099" s="136"/>
      <c r="B1099" s="136"/>
      <c r="D1099" s="136"/>
      <c r="E1099" s="136"/>
      <c r="G1099" s="136"/>
    </row>
    <row r="1100" spans="1:7" x14ac:dyDescent="0.4">
      <c r="A1100" s="136"/>
      <c r="B1100" s="136"/>
      <c r="D1100" s="136"/>
      <c r="E1100" s="136"/>
      <c r="G1100" s="136"/>
    </row>
    <row r="1101" spans="1:7" x14ac:dyDescent="0.4">
      <c r="A1101" s="136"/>
      <c r="B1101" s="136"/>
      <c r="D1101" s="136"/>
      <c r="E1101" s="136"/>
      <c r="G1101" s="136"/>
    </row>
    <row r="1102" spans="1:7" x14ac:dyDescent="0.4">
      <c r="A1102" s="136"/>
      <c r="B1102" s="136"/>
      <c r="D1102" s="136"/>
      <c r="E1102" s="136"/>
      <c r="G1102" s="136"/>
    </row>
    <row r="1103" spans="1:7" x14ac:dyDescent="0.4">
      <c r="A1103" s="136"/>
      <c r="B1103" s="136"/>
      <c r="D1103" s="136"/>
      <c r="E1103" s="136"/>
      <c r="G1103" s="136"/>
    </row>
    <row r="1104" spans="1:7" x14ac:dyDescent="0.4">
      <c r="A1104" s="136"/>
      <c r="B1104" s="136"/>
      <c r="D1104" s="136"/>
      <c r="E1104" s="136"/>
      <c r="G1104" s="136"/>
    </row>
    <row r="1105" spans="1:7" x14ac:dyDescent="0.4">
      <c r="A1105" s="136"/>
      <c r="B1105" s="136"/>
      <c r="D1105" s="136"/>
      <c r="E1105" s="136"/>
      <c r="G1105" s="136"/>
    </row>
    <row r="1106" spans="1:7" x14ac:dyDescent="0.4">
      <c r="A1106" s="136"/>
      <c r="B1106" s="136"/>
      <c r="D1106" s="136"/>
      <c r="E1106" s="136"/>
      <c r="G1106" s="136"/>
    </row>
    <row r="1107" spans="1:7" x14ac:dyDescent="0.4">
      <c r="A1107" s="136"/>
      <c r="B1107" s="136"/>
      <c r="D1107" s="136"/>
      <c r="E1107" s="136"/>
      <c r="G1107" s="136"/>
    </row>
    <row r="1108" spans="1:7" x14ac:dyDescent="0.4">
      <c r="A1108" s="136"/>
      <c r="B1108" s="136"/>
      <c r="D1108" s="136"/>
      <c r="E1108" s="136"/>
      <c r="G1108" s="136"/>
    </row>
    <row r="1109" spans="1:7" x14ac:dyDescent="0.4">
      <c r="A1109" s="136"/>
      <c r="B1109" s="136"/>
      <c r="D1109" s="136"/>
      <c r="E1109" s="136"/>
      <c r="G1109" s="136"/>
    </row>
    <row r="1110" spans="1:7" x14ac:dyDescent="0.4">
      <c r="A1110" s="136"/>
      <c r="B1110" s="136"/>
      <c r="D1110" s="136"/>
      <c r="E1110" s="136"/>
      <c r="G1110" s="136"/>
    </row>
    <row r="1111" spans="1:7" x14ac:dyDescent="0.4">
      <c r="A1111" s="136"/>
      <c r="B1111" s="136"/>
      <c r="D1111" s="136"/>
      <c r="E1111" s="136"/>
      <c r="G1111" s="136"/>
    </row>
    <row r="1112" spans="1:7" x14ac:dyDescent="0.4">
      <c r="A1112" s="136"/>
      <c r="B1112" s="136"/>
      <c r="D1112" s="136"/>
      <c r="E1112" s="136"/>
      <c r="G1112" s="136"/>
    </row>
    <row r="1113" spans="1:7" x14ac:dyDescent="0.4">
      <c r="A1113" s="136"/>
      <c r="B1113" s="136"/>
      <c r="D1113" s="136"/>
      <c r="E1113" s="136"/>
      <c r="G1113" s="136"/>
    </row>
    <row r="1114" spans="1:7" x14ac:dyDescent="0.4">
      <c r="A1114" s="136"/>
      <c r="B1114" s="136"/>
      <c r="D1114" s="136"/>
      <c r="E1114" s="136"/>
      <c r="G1114" s="136"/>
    </row>
    <row r="1115" spans="1:7" x14ac:dyDescent="0.4">
      <c r="A1115" s="136"/>
      <c r="B1115" s="136"/>
      <c r="D1115" s="136"/>
      <c r="E1115" s="136"/>
      <c r="G1115" s="136"/>
    </row>
    <row r="1116" spans="1:7" x14ac:dyDescent="0.4">
      <c r="A1116" s="136"/>
      <c r="B1116" s="136"/>
      <c r="D1116" s="136"/>
      <c r="E1116" s="136"/>
      <c r="G1116" s="136"/>
    </row>
    <row r="1117" spans="1:7" x14ac:dyDescent="0.4">
      <c r="A1117" s="136"/>
      <c r="B1117" s="136"/>
      <c r="D1117" s="136"/>
      <c r="E1117" s="136"/>
      <c r="G1117" s="136"/>
    </row>
    <row r="1118" spans="1:7" x14ac:dyDescent="0.4">
      <c r="A1118" s="136"/>
      <c r="B1118" s="136"/>
      <c r="D1118" s="136"/>
      <c r="E1118" s="136"/>
      <c r="G1118" s="136"/>
    </row>
    <row r="1119" spans="1:7" x14ac:dyDescent="0.4">
      <c r="A1119" s="136"/>
      <c r="B1119" s="136"/>
      <c r="D1119" s="136"/>
      <c r="E1119" s="136"/>
      <c r="G1119" s="136"/>
    </row>
    <row r="1120" spans="1:7" x14ac:dyDescent="0.4">
      <c r="A1120" s="136"/>
      <c r="B1120" s="136"/>
      <c r="D1120" s="136"/>
      <c r="E1120" s="136"/>
      <c r="G1120" s="136"/>
    </row>
    <row r="1121" spans="1:7" x14ac:dyDescent="0.4">
      <c r="A1121" s="136"/>
      <c r="B1121" s="136"/>
      <c r="D1121" s="136"/>
      <c r="E1121" s="136"/>
      <c r="G1121" s="136"/>
    </row>
    <row r="1122" spans="1:7" x14ac:dyDescent="0.4">
      <c r="A1122" s="136"/>
      <c r="B1122" s="136"/>
      <c r="D1122" s="136"/>
      <c r="E1122" s="136"/>
      <c r="G1122" s="136"/>
    </row>
    <row r="1123" spans="1:7" x14ac:dyDescent="0.4">
      <c r="A1123" s="136"/>
      <c r="B1123" s="136"/>
      <c r="D1123" s="136"/>
      <c r="E1123" s="136"/>
      <c r="G1123" s="136"/>
    </row>
    <row r="1124" spans="1:7" x14ac:dyDescent="0.4">
      <c r="A1124" s="136"/>
      <c r="B1124" s="136"/>
      <c r="D1124" s="136"/>
      <c r="E1124" s="136"/>
      <c r="G1124" s="136"/>
    </row>
    <row r="1125" spans="1:7" x14ac:dyDescent="0.4">
      <c r="A1125" s="136"/>
      <c r="B1125" s="136"/>
      <c r="D1125" s="136"/>
      <c r="E1125" s="136"/>
      <c r="G1125" s="136"/>
    </row>
    <row r="1126" spans="1:7" x14ac:dyDescent="0.4">
      <c r="A1126" s="136"/>
      <c r="B1126" s="136"/>
      <c r="D1126" s="136"/>
      <c r="E1126" s="136"/>
      <c r="G1126" s="136"/>
    </row>
    <row r="1127" spans="1:7" x14ac:dyDescent="0.4">
      <c r="A1127" s="136"/>
      <c r="B1127" s="136"/>
      <c r="D1127" s="136"/>
      <c r="E1127" s="136"/>
      <c r="G1127" s="136"/>
    </row>
    <row r="1128" spans="1:7" x14ac:dyDescent="0.4">
      <c r="A1128" s="136"/>
      <c r="B1128" s="136"/>
      <c r="D1128" s="136"/>
      <c r="E1128" s="136"/>
      <c r="G1128" s="136"/>
    </row>
    <row r="1129" spans="1:7" x14ac:dyDescent="0.4">
      <c r="A1129" s="136"/>
      <c r="B1129" s="136"/>
      <c r="D1129" s="136"/>
      <c r="E1129" s="136"/>
      <c r="G1129" s="136"/>
    </row>
    <row r="1130" spans="1:7" x14ac:dyDescent="0.4">
      <c r="A1130" s="136"/>
      <c r="B1130" s="136"/>
      <c r="D1130" s="136"/>
      <c r="E1130" s="136"/>
      <c r="G1130" s="136"/>
    </row>
    <row r="1131" spans="1:7" x14ac:dyDescent="0.4">
      <c r="A1131" s="136"/>
      <c r="B1131" s="136"/>
      <c r="D1131" s="136"/>
      <c r="E1131" s="136"/>
      <c r="G1131" s="136"/>
    </row>
    <row r="1132" spans="1:7" x14ac:dyDescent="0.4">
      <c r="A1132" s="136"/>
      <c r="B1132" s="136"/>
      <c r="D1132" s="136"/>
      <c r="E1132" s="136"/>
      <c r="G1132" s="136"/>
    </row>
    <row r="1133" spans="1:7" x14ac:dyDescent="0.4">
      <c r="A1133" s="136"/>
      <c r="B1133" s="136"/>
      <c r="D1133" s="136"/>
      <c r="E1133" s="136"/>
      <c r="G1133" s="136"/>
    </row>
    <row r="1134" spans="1:7" x14ac:dyDescent="0.4">
      <c r="A1134" s="136"/>
      <c r="B1134" s="136"/>
      <c r="D1134" s="136"/>
      <c r="E1134" s="136"/>
      <c r="G1134" s="136"/>
    </row>
    <row r="1135" spans="1:7" x14ac:dyDescent="0.4">
      <c r="A1135" s="136"/>
      <c r="B1135" s="136"/>
      <c r="D1135" s="136"/>
      <c r="E1135" s="136"/>
      <c r="G1135" s="136"/>
    </row>
    <row r="1136" spans="1:7" x14ac:dyDescent="0.4">
      <c r="A1136" s="136"/>
      <c r="B1136" s="136"/>
      <c r="D1136" s="136"/>
      <c r="E1136" s="136"/>
      <c r="G1136" s="136"/>
    </row>
    <row r="1137" spans="1:7" x14ac:dyDescent="0.4">
      <c r="A1137" s="136"/>
      <c r="B1137" s="136"/>
      <c r="D1137" s="136"/>
      <c r="E1137" s="136"/>
      <c r="G1137" s="136"/>
    </row>
    <row r="1138" spans="1:7" x14ac:dyDescent="0.4">
      <c r="A1138" s="136"/>
      <c r="B1138" s="136"/>
      <c r="D1138" s="136"/>
      <c r="E1138" s="136"/>
      <c r="G1138" s="136"/>
    </row>
    <row r="1139" spans="1:7" x14ac:dyDescent="0.4">
      <c r="A1139" s="136"/>
      <c r="B1139" s="136"/>
      <c r="D1139" s="136"/>
      <c r="E1139" s="136"/>
      <c r="G1139" s="136"/>
    </row>
    <row r="1140" spans="1:7" x14ac:dyDescent="0.4">
      <c r="A1140" s="136"/>
      <c r="B1140" s="136"/>
      <c r="D1140" s="136"/>
      <c r="E1140" s="136"/>
      <c r="G1140" s="136"/>
    </row>
    <row r="1141" spans="1:7" x14ac:dyDescent="0.4">
      <c r="A1141" s="136"/>
      <c r="B1141" s="136"/>
      <c r="D1141" s="136"/>
      <c r="E1141" s="136"/>
      <c r="G1141" s="136"/>
    </row>
    <row r="1142" spans="1:7" x14ac:dyDescent="0.4">
      <c r="A1142" s="136"/>
      <c r="B1142" s="136"/>
      <c r="D1142" s="136"/>
      <c r="E1142" s="136"/>
      <c r="G1142" s="136"/>
    </row>
    <row r="1143" spans="1:7" x14ac:dyDescent="0.4">
      <c r="A1143" s="136"/>
      <c r="B1143" s="136"/>
      <c r="D1143" s="136"/>
      <c r="E1143" s="136"/>
      <c r="G1143" s="136"/>
    </row>
    <row r="1144" spans="1:7" x14ac:dyDescent="0.4">
      <c r="A1144" s="136"/>
      <c r="B1144" s="136"/>
      <c r="D1144" s="136"/>
      <c r="E1144" s="136"/>
      <c r="G1144" s="136"/>
    </row>
    <row r="1145" spans="1:7" x14ac:dyDescent="0.4">
      <c r="A1145" s="136"/>
      <c r="B1145" s="136"/>
      <c r="D1145" s="136"/>
      <c r="E1145" s="136"/>
      <c r="G1145" s="136"/>
    </row>
    <row r="1146" spans="1:7" x14ac:dyDescent="0.4">
      <c r="A1146" s="136"/>
      <c r="B1146" s="136"/>
      <c r="D1146" s="136"/>
      <c r="E1146" s="136"/>
      <c r="G1146" s="136"/>
    </row>
    <row r="1147" spans="1:7" x14ac:dyDescent="0.4">
      <c r="A1147" s="136"/>
      <c r="B1147" s="136"/>
      <c r="D1147" s="136"/>
      <c r="E1147" s="136"/>
      <c r="G1147" s="136"/>
    </row>
    <row r="1148" spans="1:7" x14ac:dyDescent="0.4">
      <c r="A1148" s="136"/>
      <c r="B1148" s="136"/>
      <c r="D1148" s="136"/>
      <c r="E1148" s="136"/>
      <c r="G1148" s="136"/>
    </row>
    <row r="1149" spans="1:7" x14ac:dyDescent="0.4">
      <c r="A1149" s="136"/>
      <c r="B1149" s="136"/>
      <c r="D1149" s="136"/>
      <c r="E1149" s="136"/>
      <c r="G1149" s="136"/>
    </row>
    <row r="1150" spans="1:7" x14ac:dyDescent="0.4">
      <c r="A1150" s="136"/>
      <c r="B1150" s="136"/>
      <c r="D1150" s="136"/>
      <c r="E1150" s="136"/>
      <c r="G1150" s="136"/>
    </row>
    <row r="1151" spans="1:7" x14ac:dyDescent="0.4">
      <c r="A1151" s="136"/>
      <c r="B1151" s="136"/>
      <c r="D1151" s="136"/>
      <c r="E1151" s="136"/>
      <c r="G1151" s="136"/>
    </row>
    <row r="1152" spans="1:7" x14ac:dyDescent="0.4">
      <c r="A1152" s="136"/>
      <c r="B1152" s="136"/>
      <c r="D1152" s="136"/>
      <c r="E1152" s="136"/>
      <c r="G1152" s="136"/>
    </row>
    <row r="1153" spans="1:7" x14ac:dyDescent="0.4">
      <c r="A1153" s="136"/>
      <c r="B1153" s="136"/>
      <c r="D1153" s="136"/>
      <c r="E1153" s="136"/>
      <c r="G1153" s="136"/>
    </row>
    <row r="1154" spans="1:7" x14ac:dyDescent="0.4">
      <c r="A1154" s="136"/>
      <c r="B1154" s="136"/>
      <c r="D1154" s="136"/>
      <c r="E1154" s="136"/>
      <c r="G1154" s="136"/>
    </row>
    <row r="1155" spans="1:7" x14ac:dyDescent="0.4">
      <c r="A1155" s="136"/>
      <c r="B1155" s="136"/>
      <c r="D1155" s="136"/>
      <c r="E1155" s="136"/>
      <c r="G1155" s="136"/>
    </row>
    <row r="1156" spans="1:7" x14ac:dyDescent="0.4">
      <c r="A1156" s="136"/>
      <c r="B1156" s="136"/>
      <c r="D1156" s="136"/>
      <c r="E1156" s="136"/>
      <c r="G1156" s="136"/>
    </row>
    <row r="1157" spans="1:7" x14ac:dyDescent="0.4">
      <c r="A1157" s="136"/>
      <c r="B1157" s="136"/>
      <c r="D1157" s="136"/>
      <c r="E1157" s="136"/>
      <c r="G1157" s="136"/>
    </row>
    <row r="1158" spans="1:7" x14ac:dyDescent="0.4">
      <c r="A1158" s="136"/>
      <c r="B1158" s="136"/>
      <c r="D1158" s="136"/>
      <c r="E1158" s="136"/>
      <c r="G1158" s="136"/>
    </row>
    <row r="1159" spans="1:7" x14ac:dyDescent="0.4">
      <c r="A1159" s="136"/>
      <c r="B1159" s="136"/>
      <c r="D1159" s="136"/>
      <c r="E1159" s="136"/>
      <c r="G1159" s="136"/>
    </row>
    <row r="1160" spans="1:7" x14ac:dyDescent="0.4">
      <c r="A1160" s="136"/>
      <c r="B1160" s="136"/>
      <c r="D1160" s="136"/>
      <c r="E1160" s="136"/>
      <c r="G1160" s="136"/>
    </row>
    <row r="1161" spans="1:7" x14ac:dyDescent="0.4">
      <c r="A1161" s="136"/>
      <c r="B1161" s="136"/>
      <c r="D1161" s="136"/>
      <c r="E1161" s="136"/>
      <c r="G1161" s="136"/>
    </row>
    <row r="1162" spans="1:7" x14ac:dyDescent="0.4">
      <c r="A1162" s="136"/>
      <c r="B1162" s="136"/>
      <c r="D1162" s="136"/>
      <c r="E1162" s="136"/>
      <c r="G1162" s="136"/>
    </row>
    <row r="1163" spans="1:7" x14ac:dyDescent="0.4">
      <c r="A1163" s="136"/>
      <c r="B1163" s="136"/>
      <c r="D1163" s="136"/>
      <c r="E1163" s="136"/>
      <c r="G1163" s="136"/>
    </row>
    <row r="1164" spans="1:7" x14ac:dyDescent="0.4">
      <c r="A1164" s="136"/>
      <c r="B1164" s="136"/>
      <c r="D1164" s="136"/>
      <c r="E1164" s="136"/>
      <c r="G1164" s="136"/>
    </row>
    <row r="1165" spans="1:7" x14ac:dyDescent="0.4">
      <c r="A1165" s="136"/>
      <c r="B1165" s="136"/>
      <c r="D1165" s="136"/>
      <c r="E1165" s="136"/>
      <c r="G1165" s="136"/>
    </row>
    <row r="1166" spans="1:7" x14ac:dyDescent="0.4">
      <c r="A1166" s="136"/>
      <c r="B1166" s="136"/>
      <c r="D1166" s="136"/>
      <c r="E1166" s="136"/>
      <c r="G1166" s="136"/>
    </row>
    <row r="1167" spans="1:7" x14ac:dyDescent="0.4">
      <c r="A1167" s="136"/>
      <c r="B1167" s="136"/>
      <c r="D1167" s="136"/>
      <c r="E1167" s="136"/>
      <c r="G1167" s="136"/>
    </row>
    <row r="1168" spans="1:7" x14ac:dyDescent="0.4">
      <c r="A1168" s="136"/>
      <c r="B1168" s="136"/>
      <c r="D1168" s="136"/>
      <c r="E1168" s="136"/>
      <c r="G1168" s="136"/>
    </row>
    <row r="1169" spans="1:7" x14ac:dyDescent="0.4">
      <c r="A1169" s="136"/>
      <c r="B1169" s="136"/>
      <c r="D1169" s="136"/>
      <c r="E1169" s="136"/>
      <c r="G1169" s="136"/>
    </row>
    <row r="1170" spans="1:7" x14ac:dyDescent="0.4">
      <c r="A1170" s="136"/>
      <c r="B1170" s="136"/>
      <c r="D1170" s="136"/>
      <c r="E1170" s="136"/>
      <c r="G1170" s="136"/>
    </row>
    <row r="1171" spans="1:7" x14ac:dyDescent="0.4">
      <c r="A1171" s="136"/>
      <c r="B1171" s="136"/>
      <c r="D1171" s="136"/>
      <c r="E1171" s="136"/>
      <c r="G1171" s="136"/>
    </row>
    <row r="1172" spans="1:7" x14ac:dyDescent="0.4">
      <c r="A1172" s="136"/>
      <c r="B1172" s="136"/>
      <c r="D1172" s="136"/>
      <c r="E1172" s="136"/>
      <c r="G1172" s="136"/>
    </row>
    <row r="1173" spans="1:7" x14ac:dyDescent="0.4">
      <c r="A1173" s="136"/>
      <c r="B1173" s="136"/>
      <c r="D1173" s="136"/>
      <c r="E1173" s="136"/>
      <c r="G1173" s="136"/>
    </row>
    <row r="1174" spans="1:7" x14ac:dyDescent="0.4">
      <c r="A1174" s="136"/>
      <c r="B1174" s="136"/>
      <c r="D1174" s="136"/>
      <c r="E1174" s="136"/>
      <c r="G1174" s="136"/>
    </row>
    <row r="1175" spans="1:7" x14ac:dyDescent="0.4">
      <c r="A1175" s="136"/>
      <c r="B1175" s="136"/>
      <c r="D1175" s="136"/>
      <c r="E1175" s="136"/>
      <c r="G1175" s="136"/>
    </row>
    <row r="1176" spans="1:7" x14ac:dyDescent="0.4">
      <c r="A1176" s="136"/>
      <c r="B1176" s="136"/>
      <c r="D1176" s="136"/>
      <c r="E1176" s="136"/>
      <c r="G1176" s="136"/>
    </row>
    <row r="1177" spans="1:7" x14ac:dyDescent="0.4">
      <c r="A1177" s="136"/>
      <c r="B1177" s="136"/>
      <c r="D1177" s="136"/>
      <c r="E1177" s="136"/>
      <c r="G1177" s="136"/>
    </row>
    <row r="1178" spans="1:7" x14ac:dyDescent="0.4">
      <c r="A1178" s="136"/>
      <c r="B1178" s="136"/>
      <c r="D1178" s="136"/>
      <c r="E1178" s="136"/>
      <c r="G1178" s="136"/>
    </row>
    <row r="1179" spans="1:7" x14ac:dyDescent="0.4">
      <c r="A1179" s="136"/>
      <c r="B1179" s="136"/>
      <c r="D1179" s="136"/>
      <c r="E1179" s="136"/>
      <c r="G1179" s="136"/>
    </row>
    <row r="1180" spans="1:7" x14ac:dyDescent="0.4">
      <c r="A1180" s="136"/>
      <c r="B1180" s="136"/>
      <c r="D1180" s="136"/>
      <c r="E1180" s="136"/>
      <c r="G1180" s="136"/>
    </row>
    <row r="1181" spans="1:7" x14ac:dyDescent="0.4">
      <c r="A1181" s="136"/>
      <c r="B1181" s="136"/>
      <c r="D1181" s="136"/>
      <c r="E1181" s="136"/>
      <c r="G1181" s="136"/>
    </row>
    <row r="1182" spans="1:7" x14ac:dyDescent="0.4">
      <c r="A1182" s="136"/>
      <c r="B1182" s="136"/>
      <c r="D1182" s="136"/>
      <c r="E1182" s="136"/>
      <c r="G1182" s="136"/>
    </row>
    <row r="1183" spans="1:7" x14ac:dyDescent="0.4">
      <c r="A1183" s="136"/>
      <c r="B1183" s="136"/>
      <c r="D1183" s="136"/>
      <c r="E1183" s="136"/>
      <c r="G1183" s="136"/>
    </row>
    <row r="1184" spans="1:7" x14ac:dyDescent="0.4">
      <c r="A1184" s="136"/>
      <c r="B1184" s="136"/>
      <c r="D1184" s="136"/>
      <c r="E1184" s="136"/>
      <c r="G1184" s="136"/>
    </row>
    <row r="1185" spans="1:7" x14ac:dyDescent="0.4">
      <c r="A1185" s="136"/>
      <c r="B1185" s="136"/>
      <c r="D1185" s="136"/>
      <c r="E1185" s="136"/>
      <c r="G1185" s="136"/>
    </row>
    <row r="1186" spans="1:7" x14ac:dyDescent="0.4">
      <c r="A1186" s="136"/>
      <c r="B1186" s="136"/>
      <c r="D1186" s="136"/>
      <c r="E1186" s="136"/>
      <c r="G1186" s="136"/>
    </row>
    <row r="1187" spans="1:7" x14ac:dyDescent="0.4">
      <c r="A1187" s="136"/>
      <c r="B1187" s="136"/>
      <c r="D1187" s="136"/>
      <c r="E1187" s="136"/>
      <c r="G1187" s="136"/>
    </row>
    <row r="1188" spans="1:7" x14ac:dyDescent="0.4">
      <c r="A1188" s="136"/>
      <c r="B1188" s="136"/>
      <c r="D1188" s="136"/>
      <c r="E1188" s="136"/>
      <c r="G1188" s="136"/>
    </row>
    <row r="1189" spans="1:7" x14ac:dyDescent="0.4">
      <c r="A1189" s="136"/>
      <c r="B1189" s="136"/>
      <c r="D1189" s="136"/>
      <c r="E1189" s="136"/>
      <c r="G1189" s="136"/>
    </row>
    <row r="1190" spans="1:7" x14ac:dyDescent="0.4">
      <c r="A1190" s="136"/>
      <c r="B1190" s="136"/>
      <c r="D1190" s="136"/>
      <c r="E1190" s="136"/>
      <c r="G1190" s="136"/>
    </row>
    <row r="1191" spans="1:7" x14ac:dyDescent="0.4">
      <c r="A1191" s="136"/>
      <c r="B1191" s="136"/>
      <c r="D1191" s="136"/>
      <c r="E1191" s="136"/>
      <c r="G1191" s="136"/>
    </row>
    <row r="1192" spans="1:7" x14ac:dyDescent="0.4">
      <c r="A1192" s="136"/>
      <c r="B1192" s="136"/>
      <c r="D1192" s="136"/>
      <c r="E1192" s="136"/>
      <c r="G1192" s="136"/>
    </row>
    <row r="1193" spans="1:7" x14ac:dyDescent="0.4">
      <c r="A1193" s="136"/>
      <c r="B1193" s="136"/>
      <c r="D1193" s="136"/>
      <c r="E1193" s="136"/>
      <c r="G1193" s="136"/>
    </row>
    <row r="1194" spans="1:7" x14ac:dyDescent="0.4">
      <c r="A1194" s="136"/>
      <c r="B1194" s="136"/>
      <c r="D1194" s="136"/>
      <c r="E1194" s="136"/>
      <c r="G1194" s="136"/>
    </row>
    <row r="1195" spans="1:7" x14ac:dyDescent="0.4">
      <c r="A1195" s="136"/>
      <c r="B1195" s="136"/>
      <c r="D1195" s="136"/>
      <c r="E1195" s="136"/>
      <c r="G1195" s="136"/>
    </row>
    <row r="1196" spans="1:7" x14ac:dyDescent="0.4">
      <c r="A1196" s="136"/>
      <c r="B1196" s="136"/>
      <c r="D1196" s="136"/>
      <c r="E1196" s="136"/>
      <c r="G1196" s="136"/>
    </row>
    <row r="1197" spans="1:7" x14ac:dyDescent="0.4">
      <c r="A1197" s="136"/>
      <c r="B1197" s="136"/>
      <c r="D1197" s="136"/>
      <c r="E1197" s="136"/>
      <c r="G1197" s="136"/>
    </row>
    <row r="1198" spans="1:7" x14ac:dyDescent="0.4">
      <c r="A1198" s="136"/>
      <c r="B1198" s="136"/>
      <c r="D1198" s="136"/>
      <c r="E1198" s="136"/>
      <c r="G1198" s="136"/>
    </row>
    <row r="1199" spans="1:7" x14ac:dyDescent="0.4">
      <c r="A1199" s="136"/>
      <c r="B1199" s="136"/>
      <c r="D1199" s="136"/>
      <c r="E1199" s="136"/>
      <c r="G1199" s="136"/>
    </row>
    <row r="1200" spans="1:7" x14ac:dyDescent="0.4">
      <c r="A1200" s="136"/>
      <c r="B1200" s="136"/>
      <c r="D1200" s="136"/>
      <c r="E1200" s="136"/>
      <c r="G1200" s="136"/>
    </row>
    <row r="1201" spans="1:7" x14ac:dyDescent="0.4">
      <c r="A1201" s="136"/>
      <c r="B1201" s="136"/>
      <c r="D1201" s="136"/>
      <c r="E1201" s="136"/>
      <c r="G1201" s="136"/>
    </row>
    <row r="1202" spans="1:7" x14ac:dyDescent="0.4">
      <c r="A1202" s="136"/>
      <c r="B1202" s="136"/>
      <c r="D1202" s="136"/>
      <c r="E1202" s="136"/>
      <c r="G1202" s="136"/>
    </row>
    <row r="1203" spans="1:7" x14ac:dyDescent="0.4">
      <c r="A1203" s="136"/>
      <c r="B1203" s="136"/>
      <c r="D1203" s="136"/>
      <c r="E1203" s="136"/>
      <c r="G1203" s="136"/>
    </row>
    <row r="1204" spans="1:7" x14ac:dyDescent="0.4">
      <c r="A1204" s="136"/>
      <c r="B1204" s="136"/>
      <c r="D1204" s="136"/>
      <c r="E1204" s="136"/>
      <c r="G1204" s="136"/>
    </row>
    <row r="1205" spans="1:7" x14ac:dyDescent="0.4">
      <c r="A1205" s="136"/>
      <c r="B1205" s="136"/>
      <c r="D1205" s="136"/>
      <c r="E1205" s="136"/>
      <c r="G1205" s="136"/>
    </row>
    <row r="1206" spans="1:7" x14ac:dyDescent="0.4">
      <c r="A1206" s="136"/>
      <c r="B1206" s="136"/>
      <c r="D1206" s="136"/>
      <c r="E1206" s="136"/>
      <c r="G1206" s="136"/>
    </row>
    <row r="1207" spans="1:7" x14ac:dyDescent="0.4">
      <c r="A1207" s="136"/>
      <c r="B1207" s="136"/>
      <c r="D1207" s="136"/>
      <c r="E1207" s="136"/>
      <c r="G1207" s="136"/>
    </row>
    <row r="1208" spans="1:7" x14ac:dyDescent="0.4">
      <c r="A1208" s="136"/>
      <c r="B1208" s="136"/>
      <c r="D1208" s="136"/>
      <c r="E1208" s="136"/>
      <c r="G1208" s="136"/>
    </row>
    <row r="1209" spans="1:7" x14ac:dyDescent="0.4">
      <c r="A1209" s="136"/>
      <c r="B1209" s="136"/>
      <c r="D1209" s="136"/>
      <c r="E1209" s="136"/>
      <c r="G1209" s="136"/>
    </row>
    <row r="1210" spans="1:7" x14ac:dyDescent="0.4">
      <c r="A1210" s="136"/>
      <c r="B1210" s="136"/>
      <c r="D1210" s="136"/>
      <c r="E1210" s="136"/>
      <c r="G1210" s="136"/>
    </row>
    <row r="1211" spans="1:7" x14ac:dyDescent="0.4">
      <c r="A1211" s="136"/>
      <c r="B1211" s="136"/>
      <c r="D1211" s="136"/>
      <c r="E1211" s="136"/>
      <c r="G1211" s="136"/>
    </row>
    <row r="1212" spans="1:7" x14ac:dyDescent="0.4">
      <c r="A1212" s="136"/>
      <c r="B1212" s="136"/>
      <c r="D1212" s="136"/>
      <c r="E1212" s="136"/>
      <c r="G1212" s="136"/>
    </row>
    <row r="1213" spans="1:7" x14ac:dyDescent="0.4">
      <c r="A1213" s="136"/>
      <c r="B1213" s="136"/>
      <c r="D1213" s="136"/>
      <c r="E1213" s="136"/>
      <c r="G1213" s="136"/>
    </row>
    <row r="1214" spans="1:7" x14ac:dyDescent="0.4">
      <c r="A1214" s="136"/>
      <c r="B1214" s="136"/>
      <c r="D1214" s="136"/>
      <c r="E1214" s="136"/>
      <c r="G1214" s="136"/>
    </row>
    <row r="1215" spans="1:7" x14ac:dyDescent="0.4">
      <c r="A1215" s="136"/>
      <c r="B1215" s="136"/>
      <c r="D1215" s="136"/>
      <c r="E1215" s="136"/>
      <c r="G1215" s="136"/>
    </row>
    <row r="1216" spans="1:7" x14ac:dyDescent="0.4">
      <c r="A1216" s="136"/>
      <c r="B1216" s="136"/>
      <c r="D1216" s="136"/>
      <c r="E1216" s="136"/>
      <c r="G1216" s="136"/>
    </row>
    <row r="1217" spans="1:7" x14ac:dyDescent="0.4">
      <c r="A1217" s="136"/>
      <c r="B1217" s="136"/>
      <c r="D1217" s="136"/>
      <c r="E1217" s="136"/>
      <c r="G1217" s="136"/>
    </row>
    <row r="1218" spans="1:7" x14ac:dyDescent="0.4">
      <c r="A1218" s="136"/>
      <c r="B1218" s="136"/>
      <c r="D1218" s="136"/>
      <c r="E1218" s="136"/>
      <c r="G1218" s="136"/>
    </row>
    <row r="1219" spans="1:7" x14ac:dyDescent="0.4">
      <c r="A1219" s="136"/>
      <c r="B1219" s="136"/>
      <c r="D1219" s="136"/>
      <c r="E1219" s="136"/>
      <c r="G1219" s="136"/>
    </row>
    <row r="1220" spans="1:7" x14ac:dyDescent="0.4">
      <c r="A1220" s="136"/>
      <c r="B1220" s="136"/>
      <c r="D1220" s="136"/>
      <c r="E1220" s="136"/>
      <c r="G1220" s="136"/>
    </row>
    <row r="1221" spans="1:7" x14ac:dyDescent="0.4">
      <c r="A1221" s="136"/>
      <c r="B1221" s="136"/>
      <c r="D1221" s="136"/>
      <c r="E1221" s="136"/>
      <c r="G1221" s="136"/>
    </row>
    <row r="1222" spans="1:7" x14ac:dyDescent="0.4">
      <c r="A1222" s="136"/>
      <c r="B1222" s="136"/>
      <c r="D1222" s="136"/>
      <c r="E1222" s="136"/>
      <c r="G1222" s="136"/>
    </row>
    <row r="1223" spans="1:7" x14ac:dyDescent="0.4">
      <c r="A1223" s="136"/>
      <c r="B1223" s="136"/>
      <c r="D1223" s="136"/>
      <c r="E1223" s="136"/>
      <c r="G1223" s="136"/>
    </row>
    <row r="1224" spans="1:7" x14ac:dyDescent="0.4">
      <c r="A1224" s="136"/>
      <c r="B1224" s="136"/>
      <c r="D1224" s="136"/>
      <c r="E1224" s="136"/>
      <c r="G1224" s="136"/>
    </row>
    <row r="1225" spans="1:7" x14ac:dyDescent="0.4">
      <c r="A1225" s="136"/>
      <c r="B1225" s="136"/>
      <c r="D1225" s="136"/>
      <c r="E1225" s="136"/>
      <c r="G1225" s="136"/>
    </row>
    <row r="1226" spans="1:7" x14ac:dyDescent="0.4">
      <c r="A1226" s="136"/>
      <c r="B1226" s="136"/>
      <c r="D1226" s="136"/>
      <c r="E1226" s="136"/>
      <c r="G1226" s="136"/>
    </row>
    <row r="1227" spans="1:7" x14ac:dyDescent="0.4">
      <c r="A1227" s="136"/>
      <c r="B1227" s="136"/>
      <c r="D1227" s="136"/>
      <c r="E1227" s="136"/>
      <c r="G1227" s="136"/>
    </row>
    <row r="1228" spans="1:7" x14ac:dyDescent="0.4">
      <c r="A1228" s="136"/>
      <c r="B1228" s="136"/>
      <c r="D1228" s="136"/>
      <c r="E1228" s="136"/>
      <c r="G1228" s="136"/>
    </row>
    <row r="1229" spans="1:7" x14ac:dyDescent="0.4">
      <c r="A1229" s="136"/>
      <c r="B1229" s="136"/>
      <c r="D1229" s="136"/>
      <c r="E1229" s="136"/>
      <c r="G1229" s="136"/>
    </row>
    <row r="1230" spans="1:7" x14ac:dyDescent="0.4">
      <c r="A1230" s="136"/>
      <c r="B1230" s="136"/>
      <c r="D1230" s="136"/>
      <c r="E1230" s="136"/>
      <c r="G1230" s="136"/>
    </row>
    <row r="1231" spans="1:7" x14ac:dyDescent="0.4">
      <c r="A1231" s="136"/>
      <c r="B1231" s="136"/>
      <c r="D1231" s="136"/>
      <c r="E1231" s="136"/>
      <c r="G1231" s="136"/>
    </row>
    <row r="1232" spans="1:7" x14ac:dyDescent="0.4">
      <c r="A1232" s="136"/>
      <c r="B1232" s="136"/>
      <c r="D1232" s="136"/>
      <c r="E1232" s="136"/>
      <c r="G1232" s="136"/>
    </row>
    <row r="1233" spans="1:7" x14ac:dyDescent="0.4">
      <c r="A1233" s="136"/>
      <c r="B1233" s="136"/>
      <c r="D1233" s="136"/>
      <c r="E1233" s="136"/>
      <c r="G1233" s="136"/>
    </row>
    <row r="1234" spans="1:7" x14ac:dyDescent="0.4">
      <c r="A1234" s="136"/>
      <c r="B1234" s="136"/>
      <c r="D1234" s="136"/>
      <c r="E1234" s="136"/>
      <c r="G1234" s="136"/>
    </row>
    <row r="1235" spans="1:7" x14ac:dyDescent="0.4">
      <c r="A1235" s="136"/>
      <c r="B1235" s="136"/>
      <c r="D1235" s="136"/>
      <c r="E1235" s="136"/>
      <c r="G1235" s="136"/>
    </row>
    <row r="1236" spans="1:7" x14ac:dyDescent="0.4">
      <c r="A1236" s="136"/>
      <c r="B1236" s="136"/>
      <c r="D1236" s="136"/>
      <c r="E1236" s="136"/>
      <c r="G1236" s="136"/>
    </row>
    <row r="1237" spans="1:7" x14ac:dyDescent="0.4">
      <c r="A1237" s="136"/>
      <c r="B1237" s="136"/>
      <c r="D1237" s="136"/>
      <c r="E1237" s="136"/>
      <c r="G1237" s="136"/>
    </row>
    <row r="1238" spans="1:7" x14ac:dyDescent="0.4">
      <c r="A1238" s="136"/>
      <c r="B1238" s="136"/>
      <c r="D1238" s="136"/>
      <c r="E1238" s="136"/>
      <c r="G1238" s="136"/>
    </row>
    <row r="1239" spans="1:7" x14ac:dyDescent="0.4">
      <c r="A1239" s="136"/>
      <c r="B1239" s="136"/>
      <c r="D1239" s="136"/>
      <c r="E1239" s="136"/>
      <c r="G1239" s="136"/>
    </row>
    <row r="1240" spans="1:7" x14ac:dyDescent="0.4">
      <c r="A1240" s="136"/>
      <c r="B1240" s="136"/>
      <c r="D1240" s="136"/>
      <c r="E1240" s="136"/>
      <c r="G1240" s="136"/>
    </row>
    <row r="1241" spans="1:7" x14ac:dyDescent="0.4">
      <c r="A1241" s="136"/>
      <c r="B1241" s="136"/>
      <c r="D1241" s="136"/>
      <c r="E1241" s="136"/>
      <c r="G1241" s="136"/>
    </row>
    <row r="1242" spans="1:7" x14ac:dyDescent="0.4">
      <c r="A1242" s="136"/>
      <c r="B1242" s="136"/>
      <c r="D1242" s="136"/>
      <c r="E1242" s="136"/>
      <c r="G1242" s="136"/>
    </row>
    <row r="1243" spans="1:7" x14ac:dyDescent="0.4">
      <c r="A1243" s="136"/>
      <c r="B1243" s="136"/>
      <c r="D1243" s="136"/>
      <c r="E1243" s="136"/>
      <c r="G1243" s="136"/>
    </row>
    <row r="1244" spans="1:7" x14ac:dyDescent="0.4">
      <c r="A1244" s="136"/>
      <c r="B1244" s="136"/>
      <c r="D1244" s="136"/>
      <c r="E1244" s="136"/>
      <c r="G1244" s="136"/>
    </row>
    <row r="1245" spans="1:7" x14ac:dyDescent="0.4">
      <c r="A1245" s="136"/>
      <c r="B1245" s="136"/>
      <c r="D1245" s="136"/>
      <c r="E1245" s="136"/>
      <c r="G1245" s="136"/>
    </row>
    <row r="1246" spans="1:7" x14ac:dyDescent="0.4">
      <c r="A1246" s="136"/>
      <c r="B1246" s="136"/>
      <c r="D1246" s="136"/>
      <c r="E1246" s="136"/>
      <c r="G1246" s="136"/>
    </row>
    <row r="1247" spans="1:7" x14ac:dyDescent="0.4">
      <c r="A1247" s="136"/>
      <c r="B1247" s="136"/>
      <c r="D1247" s="136"/>
      <c r="E1247" s="136"/>
      <c r="G1247" s="136"/>
    </row>
    <row r="1248" spans="1:7" x14ac:dyDescent="0.4">
      <c r="A1248" s="136"/>
      <c r="B1248" s="136"/>
      <c r="D1248" s="136"/>
      <c r="E1248" s="136"/>
      <c r="G1248" s="136"/>
    </row>
    <row r="1249" spans="1:7" x14ac:dyDescent="0.4">
      <c r="A1249" s="136"/>
      <c r="B1249" s="136"/>
      <c r="D1249" s="136"/>
      <c r="E1249" s="136"/>
      <c r="G1249" s="136"/>
    </row>
    <row r="1250" spans="1:7" x14ac:dyDescent="0.4">
      <c r="A1250" s="136"/>
      <c r="B1250" s="136"/>
      <c r="D1250" s="136"/>
      <c r="E1250" s="136"/>
      <c r="G1250" s="136"/>
    </row>
    <row r="1251" spans="1:7" x14ac:dyDescent="0.4">
      <c r="A1251" s="136"/>
      <c r="B1251" s="136"/>
      <c r="D1251" s="136"/>
      <c r="E1251" s="136"/>
      <c r="G1251" s="136"/>
    </row>
    <row r="1252" spans="1:7" x14ac:dyDescent="0.4">
      <c r="A1252" s="136"/>
      <c r="B1252" s="136"/>
      <c r="D1252" s="136"/>
      <c r="E1252" s="136"/>
      <c r="G1252" s="136"/>
    </row>
    <row r="1253" spans="1:7" x14ac:dyDescent="0.4">
      <c r="A1253" s="136"/>
      <c r="B1253" s="136"/>
      <c r="D1253" s="136"/>
      <c r="E1253" s="136"/>
      <c r="G1253" s="136"/>
    </row>
    <row r="1254" spans="1:7" x14ac:dyDescent="0.4">
      <c r="A1254" s="136"/>
      <c r="B1254" s="136"/>
      <c r="D1254" s="136"/>
      <c r="E1254" s="136"/>
      <c r="G1254" s="136"/>
    </row>
    <row r="1255" spans="1:7" x14ac:dyDescent="0.4">
      <c r="A1255" s="136"/>
      <c r="B1255" s="136"/>
      <c r="D1255" s="136"/>
      <c r="E1255" s="136"/>
      <c r="G1255" s="136"/>
    </row>
    <row r="1256" spans="1:7" x14ac:dyDescent="0.4">
      <c r="A1256" s="136"/>
      <c r="B1256" s="136"/>
      <c r="D1256" s="136"/>
      <c r="E1256" s="136"/>
      <c r="G1256" s="136"/>
    </row>
    <row r="1257" spans="1:7" x14ac:dyDescent="0.4">
      <c r="A1257" s="136"/>
      <c r="B1257" s="136"/>
      <c r="D1257" s="136"/>
      <c r="E1257" s="136"/>
      <c r="G1257" s="136"/>
    </row>
    <row r="1258" spans="1:7" x14ac:dyDescent="0.4">
      <c r="A1258" s="136"/>
      <c r="B1258" s="136"/>
      <c r="D1258" s="136"/>
      <c r="E1258" s="136"/>
      <c r="G1258" s="136"/>
    </row>
    <row r="1259" spans="1:7" x14ac:dyDescent="0.4">
      <c r="A1259" s="136"/>
      <c r="B1259" s="136"/>
      <c r="D1259" s="136"/>
      <c r="E1259" s="136"/>
      <c r="G1259" s="136"/>
    </row>
    <row r="1260" spans="1:7" x14ac:dyDescent="0.4">
      <c r="A1260" s="136"/>
      <c r="B1260" s="136"/>
      <c r="D1260" s="136"/>
      <c r="E1260" s="136"/>
      <c r="G1260" s="136"/>
    </row>
    <row r="1261" spans="1:7" x14ac:dyDescent="0.4">
      <c r="A1261" s="136"/>
      <c r="B1261" s="136"/>
      <c r="D1261" s="136"/>
      <c r="E1261" s="136"/>
      <c r="G1261" s="136"/>
    </row>
    <row r="1262" spans="1:7" x14ac:dyDescent="0.4">
      <c r="A1262" s="136"/>
      <c r="B1262" s="136"/>
      <c r="D1262" s="136"/>
      <c r="E1262" s="136"/>
      <c r="G1262" s="136"/>
    </row>
    <row r="1263" spans="1:7" x14ac:dyDescent="0.4">
      <c r="A1263" s="136"/>
      <c r="B1263" s="136"/>
      <c r="D1263" s="136"/>
      <c r="E1263" s="136"/>
      <c r="G1263" s="136"/>
    </row>
    <row r="1264" spans="1:7" x14ac:dyDescent="0.4">
      <c r="A1264" s="136"/>
      <c r="B1264" s="136"/>
      <c r="D1264" s="136"/>
      <c r="E1264" s="136"/>
      <c r="G1264" s="136"/>
    </row>
    <row r="1265" spans="1:7" x14ac:dyDescent="0.4">
      <c r="A1265" s="136"/>
      <c r="B1265" s="136"/>
      <c r="D1265" s="136"/>
      <c r="E1265" s="136"/>
      <c r="G1265" s="136"/>
    </row>
    <row r="1266" spans="1:7" x14ac:dyDescent="0.4">
      <c r="A1266" s="136"/>
      <c r="B1266" s="136"/>
      <c r="D1266" s="136"/>
      <c r="E1266" s="136"/>
      <c r="G1266" s="136"/>
    </row>
    <row r="1267" spans="1:7" x14ac:dyDescent="0.4">
      <c r="A1267" s="136"/>
      <c r="B1267" s="136"/>
      <c r="D1267" s="136"/>
      <c r="E1267" s="136"/>
      <c r="G1267" s="136"/>
    </row>
    <row r="1268" spans="1:7" x14ac:dyDescent="0.4">
      <c r="A1268" s="136"/>
      <c r="B1268" s="136"/>
      <c r="D1268" s="136"/>
      <c r="E1268" s="136"/>
      <c r="G1268" s="136"/>
    </row>
    <row r="1269" spans="1:7" x14ac:dyDescent="0.4">
      <c r="A1269" s="136"/>
      <c r="B1269" s="136"/>
      <c r="D1269" s="136"/>
      <c r="E1269" s="136"/>
      <c r="G1269" s="136"/>
    </row>
    <row r="1270" spans="1:7" x14ac:dyDescent="0.4">
      <c r="A1270" s="136"/>
      <c r="B1270" s="136"/>
      <c r="D1270" s="136"/>
      <c r="E1270" s="136"/>
      <c r="G1270" s="136"/>
    </row>
    <row r="1271" spans="1:7" x14ac:dyDescent="0.4">
      <c r="A1271" s="136"/>
      <c r="B1271" s="136"/>
      <c r="D1271" s="136"/>
      <c r="E1271" s="136"/>
      <c r="G1271" s="136"/>
    </row>
    <row r="1272" spans="1:7" x14ac:dyDescent="0.4">
      <c r="A1272" s="136"/>
      <c r="B1272" s="136"/>
      <c r="D1272" s="136"/>
      <c r="E1272" s="136"/>
      <c r="G1272" s="136"/>
    </row>
    <row r="1273" spans="1:7" x14ac:dyDescent="0.4">
      <c r="A1273" s="136"/>
      <c r="B1273" s="136"/>
      <c r="D1273" s="136"/>
      <c r="E1273" s="136"/>
      <c r="G1273" s="136"/>
    </row>
    <row r="1274" spans="1:7" x14ac:dyDescent="0.4">
      <c r="A1274" s="136"/>
      <c r="B1274" s="136"/>
      <c r="D1274" s="136"/>
      <c r="E1274" s="136"/>
      <c r="G1274" s="136"/>
    </row>
    <row r="1275" spans="1:7" x14ac:dyDescent="0.4">
      <c r="A1275" s="136"/>
      <c r="B1275" s="136"/>
      <c r="D1275" s="136"/>
      <c r="E1275" s="136"/>
      <c r="G1275" s="136"/>
    </row>
    <row r="1276" spans="1:7" x14ac:dyDescent="0.4">
      <c r="A1276" s="136"/>
      <c r="B1276" s="136"/>
      <c r="D1276" s="136"/>
      <c r="E1276" s="136"/>
      <c r="G1276" s="136"/>
    </row>
    <row r="1277" spans="1:7" x14ac:dyDescent="0.4">
      <c r="A1277" s="136"/>
      <c r="B1277" s="136"/>
      <c r="D1277" s="136"/>
      <c r="E1277" s="136"/>
      <c r="G1277" s="136"/>
    </row>
    <row r="1278" spans="1:7" x14ac:dyDescent="0.4">
      <c r="A1278" s="136"/>
      <c r="B1278" s="136"/>
      <c r="D1278" s="136"/>
      <c r="E1278" s="136"/>
      <c r="G1278" s="136"/>
    </row>
    <row r="1279" spans="1:7" x14ac:dyDescent="0.4">
      <c r="A1279" s="136"/>
      <c r="B1279" s="136"/>
      <c r="D1279" s="136"/>
      <c r="E1279" s="136"/>
      <c r="G1279" s="136"/>
    </row>
    <row r="1280" spans="1:7" x14ac:dyDescent="0.4">
      <c r="A1280" s="136"/>
      <c r="B1280" s="136"/>
      <c r="D1280" s="136"/>
      <c r="E1280" s="136"/>
      <c r="G1280" s="136"/>
    </row>
    <row r="1281" spans="1:7" x14ac:dyDescent="0.4">
      <c r="A1281" s="136"/>
      <c r="B1281" s="136"/>
      <c r="D1281" s="136"/>
      <c r="E1281" s="136"/>
      <c r="G1281" s="136"/>
    </row>
    <row r="1282" spans="1:7" x14ac:dyDescent="0.4">
      <c r="A1282" s="136"/>
      <c r="B1282" s="136"/>
      <c r="D1282" s="136"/>
      <c r="E1282" s="136"/>
      <c r="G1282" s="136"/>
    </row>
    <row r="1283" spans="1:7" x14ac:dyDescent="0.4">
      <c r="A1283" s="136"/>
      <c r="B1283" s="136"/>
      <c r="D1283" s="136"/>
      <c r="E1283" s="136"/>
      <c r="G1283" s="136"/>
    </row>
    <row r="1284" spans="1:7" x14ac:dyDescent="0.4">
      <c r="A1284" s="136"/>
      <c r="B1284" s="136"/>
      <c r="D1284" s="136"/>
      <c r="E1284" s="136"/>
      <c r="G1284" s="136"/>
    </row>
    <row r="1285" spans="1:7" x14ac:dyDescent="0.4">
      <c r="A1285" s="136"/>
      <c r="B1285" s="136"/>
      <c r="D1285" s="136"/>
      <c r="E1285" s="136"/>
      <c r="G1285" s="136"/>
    </row>
    <row r="1286" spans="1:7" x14ac:dyDescent="0.4">
      <c r="A1286" s="136"/>
      <c r="B1286" s="136"/>
      <c r="D1286" s="136"/>
      <c r="E1286" s="136"/>
      <c r="G1286" s="136"/>
    </row>
    <row r="1287" spans="1:7" x14ac:dyDescent="0.4">
      <c r="A1287" s="136"/>
      <c r="B1287" s="136"/>
      <c r="D1287" s="136"/>
      <c r="E1287" s="136"/>
      <c r="G1287" s="136"/>
    </row>
    <row r="1288" spans="1:7" x14ac:dyDescent="0.4">
      <c r="A1288" s="136"/>
      <c r="B1288" s="136"/>
      <c r="D1288" s="136"/>
      <c r="E1288" s="136"/>
      <c r="G1288" s="136"/>
    </row>
    <row r="1289" spans="1:7" x14ac:dyDescent="0.4">
      <c r="A1289" s="136"/>
      <c r="B1289" s="136"/>
      <c r="D1289" s="136"/>
      <c r="E1289" s="136"/>
      <c r="G1289" s="136"/>
    </row>
    <row r="1290" spans="1:7" x14ac:dyDescent="0.4">
      <c r="A1290" s="136"/>
      <c r="B1290" s="136"/>
      <c r="D1290" s="136"/>
      <c r="E1290" s="136"/>
      <c r="G1290" s="136"/>
    </row>
    <row r="1291" spans="1:7" x14ac:dyDescent="0.4">
      <c r="A1291" s="136"/>
      <c r="B1291" s="136"/>
      <c r="D1291" s="136"/>
      <c r="E1291" s="136"/>
      <c r="G1291" s="136"/>
    </row>
    <row r="1292" spans="1:7" x14ac:dyDescent="0.4">
      <c r="A1292" s="136"/>
      <c r="B1292" s="136"/>
      <c r="D1292" s="136"/>
      <c r="E1292" s="136"/>
      <c r="G1292" s="136"/>
    </row>
    <row r="1293" spans="1:7" x14ac:dyDescent="0.4">
      <c r="A1293" s="136"/>
      <c r="B1293" s="136"/>
      <c r="D1293" s="136"/>
      <c r="E1293" s="136"/>
      <c r="G1293" s="136"/>
    </row>
    <row r="1294" spans="1:7" x14ac:dyDescent="0.4">
      <c r="A1294" s="136"/>
      <c r="B1294" s="136"/>
      <c r="D1294" s="136"/>
      <c r="E1294" s="136"/>
      <c r="G1294" s="136"/>
    </row>
    <row r="1295" spans="1:7" x14ac:dyDescent="0.4">
      <c r="A1295" s="136"/>
      <c r="B1295" s="136"/>
      <c r="D1295" s="136"/>
      <c r="E1295" s="136"/>
      <c r="G1295" s="136"/>
    </row>
    <row r="1296" spans="1:7" x14ac:dyDescent="0.4">
      <c r="A1296" s="136"/>
      <c r="B1296" s="136"/>
      <c r="D1296" s="136"/>
      <c r="E1296" s="136"/>
      <c r="G1296" s="136"/>
    </row>
    <row r="1297" spans="1:7" x14ac:dyDescent="0.4">
      <c r="A1297" s="136"/>
      <c r="B1297" s="136"/>
      <c r="D1297" s="136"/>
      <c r="E1297" s="136"/>
      <c r="G1297" s="136"/>
    </row>
    <row r="1298" spans="1:7" x14ac:dyDescent="0.4">
      <c r="A1298" s="136"/>
      <c r="B1298" s="136"/>
      <c r="D1298" s="136"/>
      <c r="E1298" s="136"/>
      <c r="G1298" s="136"/>
    </row>
    <row r="1299" spans="1:7" x14ac:dyDescent="0.4">
      <c r="A1299" s="136"/>
      <c r="B1299" s="136"/>
      <c r="D1299" s="136"/>
      <c r="E1299" s="136"/>
      <c r="G1299" s="136"/>
    </row>
    <row r="1300" spans="1:7" x14ac:dyDescent="0.4">
      <c r="A1300" s="136"/>
      <c r="B1300" s="136"/>
      <c r="D1300" s="136"/>
      <c r="E1300" s="136"/>
      <c r="G1300" s="136"/>
    </row>
    <row r="1301" spans="1:7" x14ac:dyDescent="0.4">
      <c r="A1301" s="136"/>
      <c r="B1301" s="136"/>
      <c r="D1301" s="136"/>
      <c r="E1301" s="136"/>
      <c r="G1301" s="136"/>
    </row>
    <row r="1302" spans="1:7" x14ac:dyDescent="0.4">
      <c r="A1302" s="136"/>
      <c r="B1302" s="136"/>
      <c r="D1302" s="136"/>
      <c r="E1302" s="136"/>
      <c r="G1302" s="136"/>
    </row>
    <row r="1303" spans="1:7" x14ac:dyDescent="0.4">
      <c r="A1303" s="136"/>
      <c r="B1303" s="136"/>
      <c r="D1303" s="136"/>
      <c r="E1303" s="136"/>
      <c r="G1303" s="136"/>
    </row>
    <row r="1304" spans="1:7" x14ac:dyDescent="0.4">
      <c r="A1304" s="136"/>
      <c r="B1304" s="136"/>
      <c r="D1304" s="136"/>
      <c r="E1304" s="136"/>
      <c r="G1304" s="136"/>
    </row>
    <row r="1305" spans="1:7" x14ac:dyDescent="0.4">
      <c r="A1305" s="136"/>
      <c r="B1305" s="136"/>
      <c r="D1305" s="136"/>
      <c r="E1305" s="136"/>
      <c r="G1305" s="136"/>
    </row>
    <row r="1306" spans="1:7" x14ac:dyDescent="0.4">
      <c r="A1306" s="136"/>
      <c r="B1306" s="136"/>
      <c r="D1306" s="136"/>
      <c r="E1306" s="136"/>
      <c r="G1306" s="136"/>
    </row>
    <row r="1307" spans="1:7" x14ac:dyDescent="0.4">
      <c r="A1307" s="136"/>
      <c r="B1307" s="136"/>
      <c r="D1307" s="136"/>
      <c r="E1307" s="136"/>
      <c r="G1307" s="136"/>
    </row>
    <row r="1308" spans="1:7" x14ac:dyDescent="0.4">
      <c r="A1308" s="136"/>
      <c r="B1308" s="136"/>
      <c r="D1308" s="136"/>
      <c r="E1308" s="136"/>
      <c r="G1308" s="136"/>
    </row>
    <row r="1309" spans="1:7" x14ac:dyDescent="0.4">
      <c r="A1309" s="136"/>
      <c r="B1309" s="136"/>
      <c r="D1309" s="136"/>
      <c r="E1309" s="136"/>
      <c r="G1309" s="136"/>
    </row>
    <row r="1310" spans="1:7" x14ac:dyDescent="0.4">
      <c r="A1310" s="136"/>
      <c r="B1310" s="136"/>
      <c r="D1310" s="136"/>
      <c r="E1310" s="136"/>
      <c r="G1310" s="136"/>
    </row>
    <row r="1311" spans="1:7" x14ac:dyDescent="0.4">
      <c r="A1311" s="136"/>
      <c r="B1311" s="136"/>
      <c r="D1311" s="136"/>
      <c r="E1311" s="136"/>
      <c r="G1311" s="136"/>
    </row>
    <row r="1312" spans="1:7" x14ac:dyDescent="0.4">
      <c r="A1312" s="136"/>
      <c r="B1312" s="136"/>
      <c r="D1312" s="136"/>
      <c r="E1312" s="136"/>
      <c r="G1312" s="136"/>
    </row>
    <row r="1313" spans="1:7" x14ac:dyDescent="0.4">
      <c r="A1313" s="136"/>
      <c r="B1313" s="136"/>
      <c r="D1313" s="136"/>
      <c r="E1313" s="136"/>
      <c r="G1313" s="136"/>
    </row>
    <row r="1314" spans="1:7" x14ac:dyDescent="0.4">
      <c r="A1314" s="136"/>
      <c r="B1314" s="136"/>
      <c r="D1314" s="136"/>
      <c r="E1314" s="136"/>
      <c r="G1314" s="136"/>
    </row>
    <row r="1315" spans="1:7" x14ac:dyDescent="0.4">
      <c r="A1315" s="136"/>
      <c r="B1315" s="136"/>
      <c r="D1315" s="136"/>
      <c r="E1315" s="136"/>
      <c r="G1315" s="136"/>
    </row>
    <row r="1316" spans="1:7" x14ac:dyDescent="0.4">
      <c r="A1316" s="136"/>
      <c r="B1316" s="136"/>
      <c r="D1316" s="136"/>
      <c r="E1316" s="136"/>
      <c r="G1316" s="136"/>
    </row>
    <row r="1317" spans="1:7" x14ac:dyDescent="0.4">
      <c r="A1317" s="136"/>
      <c r="B1317" s="136"/>
      <c r="D1317" s="136"/>
      <c r="E1317" s="136"/>
      <c r="G1317" s="136"/>
    </row>
    <row r="1318" spans="1:7" x14ac:dyDescent="0.4">
      <c r="A1318" s="136"/>
      <c r="B1318" s="136"/>
      <c r="D1318" s="136"/>
      <c r="E1318" s="136"/>
      <c r="G1318" s="136"/>
    </row>
    <row r="1319" spans="1:7" x14ac:dyDescent="0.4">
      <c r="A1319" s="136"/>
      <c r="B1319" s="136"/>
      <c r="D1319" s="136"/>
      <c r="E1319" s="136"/>
      <c r="G1319" s="136"/>
    </row>
    <row r="1320" spans="1:7" x14ac:dyDescent="0.4">
      <c r="A1320" s="136"/>
      <c r="B1320" s="136"/>
      <c r="D1320" s="136"/>
      <c r="E1320" s="136"/>
      <c r="G1320" s="136"/>
    </row>
    <row r="1321" spans="1:7" x14ac:dyDescent="0.4">
      <c r="A1321" s="136"/>
      <c r="B1321" s="136"/>
      <c r="D1321" s="136"/>
      <c r="E1321" s="136"/>
      <c r="G1321" s="136"/>
    </row>
    <row r="1322" spans="1:7" x14ac:dyDescent="0.4">
      <c r="A1322" s="136"/>
      <c r="B1322" s="136"/>
      <c r="D1322" s="136"/>
      <c r="E1322" s="136"/>
      <c r="G1322" s="136"/>
    </row>
    <row r="1323" spans="1:7" x14ac:dyDescent="0.4">
      <c r="A1323" s="136"/>
      <c r="B1323" s="136"/>
      <c r="D1323" s="136"/>
      <c r="E1323" s="136"/>
      <c r="G1323" s="136"/>
    </row>
    <row r="1324" spans="1:7" x14ac:dyDescent="0.4">
      <c r="A1324" s="136"/>
      <c r="B1324" s="136"/>
      <c r="D1324" s="136"/>
      <c r="E1324" s="136"/>
      <c r="G1324" s="136"/>
    </row>
    <row r="1325" spans="1:7" x14ac:dyDescent="0.4">
      <c r="A1325" s="136"/>
      <c r="B1325" s="136"/>
      <c r="D1325" s="136"/>
      <c r="E1325" s="136"/>
      <c r="G1325" s="136"/>
    </row>
    <row r="1326" spans="1:7" x14ac:dyDescent="0.4">
      <c r="A1326" s="136"/>
      <c r="B1326" s="136"/>
      <c r="D1326" s="136"/>
      <c r="E1326" s="136"/>
      <c r="G1326" s="136"/>
    </row>
    <row r="1327" spans="1:7" x14ac:dyDescent="0.4">
      <c r="A1327" s="136"/>
      <c r="B1327" s="136"/>
      <c r="D1327" s="136"/>
      <c r="E1327" s="136"/>
      <c r="G1327" s="136"/>
    </row>
    <row r="1328" spans="1:7" x14ac:dyDescent="0.4">
      <c r="A1328" s="136"/>
      <c r="B1328" s="136"/>
      <c r="D1328" s="136"/>
      <c r="E1328" s="136"/>
      <c r="G1328" s="136"/>
    </row>
    <row r="1329" spans="1:7" x14ac:dyDescent="0.4">
      <c r="A1329" s="136"/>
      <c r="B1329" s="136"/>
      <c r="D1329" s="136"/>
      <c r="E1329" s="136"/>
      <c r="G1329" s="136"/>
    </row>
    <row r="1330" spans="1:7" x14ac:dyDescent="0.4">
      <c r="A1330" s="136"/>
      <c r="B1330" s="136"/>
      <c r="D1330" s="136"/>
      <c r="E1330" s="136"/>
      <c r="G1330" s="136"/>
    </row>
    <row r="1331" spans="1:7" x14ac:dyDescent="0.4">
      <c r="A1331" s="136"/>
      <c r="B1331" s="136"/>
      <c r="D1331" s="136"/>
      <c r="E1331" s="136"/>
      <c r="G1331" s="136"/>
    </row>
    <row r="1332" spans="1:7" x14ac:dyDescent="0.4">
      <c r="A1332" s="136"/>
      <c r="B1332" s="136"/>
      <c r="D1332" s="136"/>
      <c r="E1332" s="136"/>
      <c r="G1332" s="136"/>
    </row>
    <row r="1333" spans="1:7" x14ac:dyDescent="0.4">
      <c r="A1333" s="136"/>
      <c r="B1333" s="136"/>
      <c r="D1333" s="136"/>
      <c r="E1333" s="136"/>
      <c r="G1333" s="136"/>
    </row>
    <row r="1334" spans="1:7" x14ac:dyDescent="0.4">
      <c r="A1334" s="136"/>
      <c r="B1334" s="136"/>
      <c r="D1334" s="136"/>
      <c r="E1334" s="136"/>
      <c r="G1334" s="136"/>
    </row>
    <row r="1335" spans="1:7" x14ac:dyDescent="0.4">
      <c r="A1335" s="136"/>
      <c r="B1335" s="136"/>
      <c r="D1335" s="136"/>
      <c r="E1335" s="136"/>
      <c r="G1335" s="136"/>
    </row>
  </sheetData>
  <autoFilter ref="A1:E1093" xr:uid="{7E76D2F5-2DD0-4BAC-B63F-5665E3E90654}"/>
  <phoneticPr fontId="3"/>
  <conditionalFormatting sqref="A2:E1048576 A1:D1">
    <cfRule type="expression" dxfId="4" priority="5">
      <formula>A1&lt;&gt;""</formula>
    </cfRule>
  </conditionalFormatting>
  <conditionalFormatting sqref="G1:G1048576">
    <cfRule type="expression" dxfId="3" priority="4">
      <formula>G1&lt;&gt;""</formula>
    </cfRule>
  </conditionalFormatting>
  <conditionalFormatting sqref="I1:J1">
    <cfRule type="expression" dxfId="2" priority="3">
      <formula>I1&lt;&gt;""</formula>
    </cfRule>
  </conditionalFormatting>
  <conditionalFormatting sqref="L1:M1">
    <cfRule type="expression" dxfId="1" priority="2">
      <formula>L1&lt;&gt;""</formula>
    </cfRule>
  </conditionalFormatting>
  <conditionalFormatting sqref="E1">
    <cfRule type="expression" dxfId="0" priority="1">
      <formula>E1&lt;&gt;""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475F6-0A95-403A-BB2F-8CBF8C958EFD}">
  <sheetPr codeName="Sheet7"/>
  <dimension ref="A1:E17"/>
  <sheetViews>
    <sheetView workbookViewId="0">
      <pane ySplit="1" topLeftCell="A2" activePane="bottomLeft" state="frozen"/>
      <selection activeCell="C11" sqref="C11"/>
      <selection pane="bottomLeft" activeCell="A13" sqref="A13:XFD13"/>
    </sheetView>
  </sheetViews>
  <sheetFormatPr defaultColWidth="9" defaultRowHeight="15.75" x14ac:dyDescent="0.4"/>
  <cols>
    <col min="1" max="1" width="8.5" style="64" bestFit="1" customWidth="1"/>
    <col min="2" max="16384" width="9" style="64"/>
  </cols>
  <sheetData>
    <row r="1" spans="1:5" x14ac:dyDescent="0.4">
      <c r="A1" s="181" t="s">
        <v>1620</v>
      </c>
      <c r="B1" s="181" t="s">
        <v>613</v>
      </c>
      <c r="C1" s="181" t="s">
        <v>1622</v>
      </c>
      <c r="D1" s="181" t="s">
        <v>1666</v>
      </c>
      <c r="E1" s="181" t="s">
        <v>1667</v>
      </c>
    </row>
    <row r="2" spans="1:5" x14ac:dyDescent="0.4">
      <c r="A2" s="183" t="s">
        <v>1627</v>
      </c>
      <c r="B2" s="183"/>
      <c r="C2" s="183" t="s">
        <v>1668</v>
      </c>
      <c r="D2" s="183">
        <v>0</v>
      </c>
      <c r="E2" s="183">
        <v>0.1</v>
      </c>
    </row>
    <row r="3" spans="1:5" x14ac:dyDescent="0.4">
      <c r="A3" s="183" t="s">
        <v>1627</v>
      </c>
      <c r="B3" s="183"/>
      <c r="C3" s="183" t="s">
        <v>1023</v>
      </c>
      <c r="D3" s="183">
        <v>0.1</v>
      </c>
      <c r="E3" s="183">
        <v>0.8</v>
      </c>
    </row>
    <row r="4" spans="1:5" x14ac:dyDescent="0.4">
      <c r="A4" s="183" t="s">
        <v>1627</v>
      </c>
      <c r="B4" s="183"/>
      <c r="C4" s="183" t="s">
        <v>781</v>
      </c>
      <c r="D4" s="183">
        <v>0.8</v>
      </c>
      <c r="E4" s="183">
        <v>1.4</v>
      </c>
    </row>
    <row r="5" spans="1:5" x14ac:dyDescent="0.4">
      <c r="A5" s="183" t="s">
        <v>1627</v>
      </c>
      <c r="B5" s="183"/>
      <c r="C5" s="183" t="s">
        <v>784</v>
      </c>
      <c r="D5" s="183">
        <v>1.4</v>
      </c>
      <c r="E5" s="183"/>
    </row>
    <row r="6" spans="1:5" x14ac:dyDescent="0.4">
      <c r="A6" s="183" t="s">
        <v>1630</v>
      </c>
      <c r="B6" s="183"/>
      <c r="C6" s="183" t="s">
        <v>1668</v>
      </c>
      <c r="D6" s="183">
        <v>0</v>
      </c>
      <c r="E6" s="183">
        <v>0.2</v>
      </c>
    </row>
    <row r="7" spans="1:5" x14ac:dyDescent="0.4">
      <c r="A7" s="183" t="s">
        <v>1630</v>
      </c>
      <c r="B7" s="183"/>
      <c r="C7" s="183" t="s">
        <v>1023</v>
      </c>
      <c r="D7" s="183">
        <v>0.2</v>
      </c>
      <c r="E7" s="183">
        <v>1.6</v>
      </c>
    </row>
    <row r="8" spans="1:5" x14ac:dyDescent="0.4">
      <c r="A8" s="183" t="s">
        <v>1630</v>
      </c>
      <c r="B8" s="183"/>
      <c r="C8" s="183" t="s">
        <v>781</v>
      </c>
      <c r="D8" s="183">
        <v>1.6</v>
      </c>
      <c r="E8" s="183">
        <v>2.8</v>
      </c>
    </row>
    <row r="9" spans="1:5" x14ac:dyDescent="0.4">
      <c r="A9" s="183" t="s">
        <v>1630</v>
      </c>
      <c r="B9" s="183"/>
      <c r="C9" s="183" t="s">
        <v>784</v>
      </c>
      <c r="D9" s="183">
        <v>2.8</v>
      </c>
      <c r="E9" s="183"/>
    </row>
    <row r="10" spans="1:5" x14ac:dyDescent="0.4">
      <c r="A10" s="183" t="s">
        <v>1629</v>
      </c>
      <c r="B10" s="183"/>
      <c r="C10" s="183" t="s">
        <v>1668</v>
      </c>
      <c r="D10" s="183">
        <v>0</v>
      </c>
      <c r="E10" s="183">
        <v>0.2</v>
      </c>
    </row>
    <row r="11" spans="1:5" x14ac:dyDescent="0.4">
      <c r="A11" s="183" t="s">
        <v>1629</v>
      </c>
      <c r="B11" s="183"/>
      <c r="C11" s="183" t="s">
        <v>1023</v>
      </c>
      <c r="D11" s="183">
        <v>0.2</v>
      </c>
      <c r="E11" s="183">
        <v>1.6</v>
      </c>
    </row>
    <row r="12" spans="1:5" x14ac:dyDescent="0.4">
      <c r="A12" s="183" t="s">
        <v>1629</v>
      </c>
      <c r="B12" s="183"/>
      <c r="C12" s="183" t="s">
        <v>781</v>
      </c>
      <c r="D12" s="183">
        <v>1.6</v>
      </c>
      <c r="E12" s="183">
        <v>2.8</v>
      </c>
    </row>
    <row r="13" spans="1:5" x14ac:dyDescent="0.4">
      <c r="A13" s="183" t="s">
        <v>1629</v>
      </c>
      <c r="B13" s="183"/>
      <c r="C13" s="183" t="s">
        <v>784</v>
      </c>
      <c r="D13" s="183">
        <v>2.8</v>
      </c>
      <c r="E13" s="183"/>
    </row>
    <row r="14" spans="1:5" x14ac:dyDescent="0.4">
      <c r="A14" s="183" t="s">
        <v>1634</v>
      </c>
      <c r="B14" s="183" t="s">
        <v>658</v>
      </c>
      <c r="C14" s="183" t="s">
        <v>1023</v>
      </c>
      <c r="D14" s="183">
        <v>1</v>
      </c>
      <c r="E14" s="183">
        <v>1.8</v>
      </c>
    </row>
    <row r="15" spans="1:5" x14ac:dyDescent="0.4">
      <c r="A15" s="183" t="s">
        <v>1634</v>
      </c>
      <c r="B15" s="183" t="s">
        <v>658</v>
      </c>
      <c r="C15" s="183" t="s">
        <v>784</v>
      </c>
      <c r="D15" s="183">
        <v>1.8</v>
      </c>
      <c r="E15" s="183"/>
    </row>
    <row r="16" spans="1:5" x14ac:dyDescent="0.4">
      <c r="A16" s="183" t="s">
        <v>1634</v>
      </c>
      <c r="B16" s="183" t="s">
        <v>659</v>
      </c>
      <c r="C16" s="183" t="s">
        <v>1023</v>
      </c>
      <c r="D16" s="183">
        <v>1</v>
      </c>
      <c r="E16" s="183">
        <v>3</v>
      </c>
    </row>
    <row r="17" spans="1:5" x14ac:dyDescent="0.4">
      <c r="A17" s="183" t="s">
        <v>1634</v>
      </c>
      <c r="B17" s="183" t="s">
        <v>659</v>
      </c>
      <c r="C17" s="183" t="s">
        <v>784</v>
      </c>
      <c r="D17" s="183">
        <v>3</v>
      </c>
      <c r="E17" s="183"/>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140BD-5204-4B85-9EE9-1FDD21ECA5C0}">
  <sheetPr codeName="Sheet35">
    <tabColor rgb="FFFFFF00"/>
    <pageSetUpPr fitToPage="1"/>
  </sheetPr>
  <dimension ref="A1:AK108"/>
  <sheetViews>
    <sheetView showGridLines="0" topLeftCell="G1" zoomScale="70" zoomScaleNormal="70" workbookViewId="0">
      <pane ySplit="8" topLeftCell="A9" activePane="bottomLeft" state="frozen"/>
      <selection activeCell="A2" sqref="A2:T2"/>
      <selection pane="bottomLeft" activeCell="H2" sqref="H2:K2"/>
    </sheetView>
  </sheetViews>
  <sheetFormatPr defaultColWidth="8.625" defaultRowHeight="18" customHeight="1" x14ac:dyDescent="0.4"/>
  <cols>
    <col min="1" max="6" width="8.625" style="64" hidden="1" customWidth="1"/>
    <col min="7" max="7" width="4.625" style="64" customWidth="1"/>
    <col min="8" max="11" width="17.125" style="90" customWidth="1"/>
    <col min="12" max="12" width="46.625" style="64" customWidth="1"/>
    <col min="13" max="13" width="17.125" style="90" customWidth="1"/>
    <col min="14" max="14" width="36.625" style="64" customWidth="1"/>
    <col min="15" max="17" width="17.125" style="90" customWidth="1"/>
    <col min="18" max="18" width="18.375" style="91" hidden="1" customWidth="1"/>
    <col min="19" max="19" width="18.375" style="90" customWidth="1"/>
    <col min="20" max="20" width="18.375" style="90" hidden="1" customWidth="1"/>
    <col min="21" max="21" width="18.375" style="92" customWidth="1"/>
    <col min="22" max="22" width="18.375" style="92" hidden="1" customWidth="1"/>
    <col min="23" max="23" width="18.375" style="90" customWidth="1"/>
    <col min="24" max="25" width="18.375" style="90" hidden="1" customWidth="1"/>
    <col min="26" max="26" width="18.375" style="92" customWidth="1"/>
    <col min="27" max="27" width="18.375" style="92" hidden="1" customWidth="1"/>
    <col min="28" max="28" width="18.375" style="90" customWidth="1"/>
    <col min="29" max="29" width="18.375" style="90" hidden="1" customWidth="1"/>
    <col min="30" max="30" width="18.375" style="92" customWidth="1"/>
    <col min="31" max="33" width="18.375" style="93" hidden="1" customWidth="1"/>
    <col min="34" max="36" width="18.375" style="2" customWidth="1"/>
    <col min="37" max="16384" width="8.625" style="64"/>
  </cols>
  <sheetData>
    <row r="1" spans="1:37" s="1" customFormat="1" ht="18" customHeight="1" x14ac:dyDescent="0.4">
      <c r="H1" s="2"/>
      <c r="I1" s="2"/>
      <c r="J1" s="2"/>
      <c r="K1" s="2"/>
      <c r="M1" s="2"/>
      <c r="O1" s="2"/>
      <c r="P1" s="2"/>
      <c r="Q1" s="2"/>
      <c r="R1" s="2"/>
      <c r="S1" s="2"/>
      <c r="T1" s="2"/>
      <c r="U1" s="3"/>
      <c r="V1" s="3"/>
      <c r="W1" s="2"/>
      <c r="X1" s="2"/>
      <c r="Y1" s="2"/>
      <c r="Z1" s="3"/>
      <c r="AA1" s="3"/>
      <c r="AB1" s="2"/>
      <c r="AC1" s="2"/>
      <c r="AD1" s="3"/>
      <c r="AE1" s="94"/>
      <c r="AF1" s="94"/>
      <c r="AG1" s="94"/>
      <c r="AH1" s="2"/>
      <c r="AI1" s="2"/>
      <c r="AJ1" s="2"/>
    </row>
    <row r="2" spans="1:37" s="1" customFormat="1" ht="21" x14ac:dyDescent="0.4">
      <c r="H2" s="95" t="s">
        <v>51</v>
      </c>
      <c r="I2" s="95"/>
      <c r="J2" s="95"/>
      <c r="K2" s="95"/>
      <c r="L2" s="96" t="s">
        <v>52</v>
      </c>
      <c r="M2" s="2"/>
      <c r="N2" s="97"/>
      <c r="O2" s="97"/>
      <c r="P2" s="2"/>
      <c r="Q2" s="2"/>
      <c r="R2" s="2"/>
      <c r="S2" s="3"/>
      <c r="T2" s="3"/>
      <c r="U2" s="98"/>
      <c r="V2" s="2"/>
      <c r="W2" s="2"/>
      <c r="X2" s="3"/>
      <c r="Y2" s="3"/>
      <c r="Z2" s="2"/>
      <c r="AA2" s="2"/>
      <c r="AC2" s="94"/>
      <c r="AD2" s="94"/>
      <c r="AE2" s="94"/>
      <c r="AF2" s="2"/>
      <c r="AG2" s="2"/>
      <c r="AH2" s="2"/>
    </row>
    <row r="3" spans="1:37" s="1" customFormat="1" ht="18" customHeight="1" x14ac:dyDescent="0.4">
      <c r="H3" s="9"/>
      <c r="I3" s="9"/>
      <c r="J3" s="9"/>
      <c r="K3" s="9"/>
      <c r="M3" s="2"/>
      <c r="O3" s="2"/>
      <c r="P3" s="2"/>
      <c r="Q3" s="2"/>
      <c r="R3" s="2"/>
      <c r="S3" s="2"/>
      <c r="T3" s="2"/>
      <c r="U3" s="3"/>
      <c r="V3" s="3"/>
      <c r="W3" s="99"/>
      <c r="X3" s="2"/>
      <c r="Y3" s="2"/>
      <c r="Z3" s="3"/>
      <c r="AA3" s="3"/>
      <c r="AB3" s="2"/>
      <c r="AC3" s="2"/>
      <c r="AD3" s="3"/>
      <c r="AE3" s="94"/>
      <c r="AF3" s="94"/>
      <c r="AG3" s="94"/>
      <c r="AH3" s="2"/>
      <c r="AI3" s="2"/>
      <c r="AJ3" s="2"/>
    </row>
    <row r="4" spans="1:37" s="1" customFormat="1" ht="18" customHeight="1" x14ac:dyDescent="0.4">
      <c r="H4" s="100" t="s">
        <v>53</v>
      </c>
      <c r="I4" s="9"/>
      <c r="J4" s="9"/>
      <c r="K4" s="9"/>
      <c r="M4" s="2"/>
      <c r="O4" s="2"/>
      <c r="P4" s="2"/>
      <c r="Q4" s="2"/>
      <c r="R4" s="2"/>
      <c r="S4" s="2"/>
      <c r="T4" s="2"/>
      <c r="U4" s="3"/>
      <c r="V4" s="3"/>
      <c r="W4" s="99"/>
      <c r="X4" s="2"/>
      <c r="Y4" s="2"/>
      <c r="Z4" s="3"/>
      <c r="AA4" s="3"/>
      <c r="AB4" s="2"/>
      <c r="AC4" s="2"/>
      <c r="AD4" s="3"/>
      <c r="AE4" s="94"/>
      <c r="AF4" s="94"/>
      <c r="AG4" s="94"/>
      <c r="AH4" s="2"/>
      <c r="AI4" s="2"/>
      <c r="AJ4" s="2"/>
    </row>
    <row r="5" spans="1:37" s="31" customFormat="1" ht="18" customHeight="1" x14ac:dyDescent="0.4">
      <c r="H5" s="32" t="s">
        <v>27</v>
      </c>
      <c r="I5" s="33" t="s">
        <v>25</v>
      </c>
      <c r="J5" s="34"/>
      <c r="K5" s="101" t="s">
        <v>21</v>
      </c>
      <c r="L5" s="101" t="s">
        <v>22</v>
      </c>
      <c r="M5" s="101" t="s">
        <v>23</v>
      </c>
      <c r="N5" s="32" t="s">
        <v>24</v>
      </c>
      <c r="O5" s="32" t="s">
        <v>26</v>
      </c>
      <c r="P5" s="32" t="s">
        <v>28</v>
      </c>
      <c r="Q5" s="32" t="s">
        <v>13</v>
      </c>
      <c r="R5" s="35" t="s">
        <v>29</v>
      </c>
      <c r="S5" s="36" t="s">
        <v>30</v>
      </c>
      <c r="T5" s="37"/>
      <c r="U5" s="37"/>
      <c r="V5" s="38"/>
      <c r="W5" s="39" t="s">
        <v>31</v>
      </c>
      <c r="X5" s="40"/>
      <c r="Y5" s="40"/>
      <c r="Z5" s="40"/>
      <c r="AA5" s="40"/>
      <c r="AB5" s="40"/>
      <c r="AC5" s="40"/>
      <c r="AD5" s="40"/>
      <c r="AE5" s="41"/>
      <c r="AF5" s="102" t="s">
        <v>32</v>
      </c>
      <c r="AG5" s="103"/>
      <c r="AH5" s="44" t="s">
        <v>33</v>
      </c>
      <c r="AI5" s="32"/>
      <c r="AJ5" s="45"/>
      <c r="AK5" s="46"/>
    </row>
    <row r="6" spans="1:37" s="31" customFormat="1" ht="18" customHeight="1" x14ac:dyDescent="0.4">
      <c r="H6" s="32"/>
      <c r="I6" s="47"/>
      <c r="J6" s="48"/>
      <c r="K6" s="104"/>
      <c r="L6" s="104"/>
      <c r="M6" s="104"/>
      <c r="N6" s="32"/>
      <c r="O6" s="32"/>
      <c r="P6" s="32"/>
      <c r="Q6" s="32"/>
      <c r="R6" s="49"/>
      <c r="S6" s="50"/>
      <c r="T6" s="51"/>
      <c r="U6" s="51"/>
      <c r="V6" s="52"/>
      <c r="W6" s="39" t="s">
        <v>34</v>
      </c>
      <c r="X6" s="40"/>
      <c r="Y6" s="40"/>
      <c r="Z6" s="40"/>
      <c r="AA6" s="41"/>
      <c r="AB6" s="39" t="s">
        <v>35</v>
      </c>
      <c r="AC6" s="40"/>
      <c r="AD6" s="40"/>
      <c r="AE6" s="41"/>
      <c r="AF6" s="105"/>
      <c r="AG6" s="106"/>
      <c r="AH6" s="32"/>
      <c r="AI6" s="32"/>
      <c r="AJ6" s="45"/>
      <c r="AK6" s="46"/>
    </row>
    <row r="7" spans="1:37" s="31" customFormat="1" ht="18" customHeight="1" x14ac:dyDescent="0.4">
      <c r="H7" s="32"/>
      <c r="I7" s="55" t="s">
        <v>36</v>
      </c>
      <c r="J7" s="55" t="s">
        <v>37</v>
      </c>
      <c r="K7" s="107"/>
      <c r="L7" s="107"/>
      <c r="M7" s="107"/>
      <c r="N7" s="32"/>
      <c r="O7" s="32"/>
      <c r="P7" s="32"/>
      <c r="Q7" s="32"/>
      <c r="R7" s="56"/>
      <c r="S7" s="57" t="s">
        <v>38</v>
      </c>
      <c r="T7" s="57" t="s">
        <v>39</v>
      </c>
      <c r="U7" s="58" t="s">
        <v>40</v>
      </c>
      <c r="V7" s="58" t="s">
        <v>41</v>
      </c>
      <c r="W7" s="59" t="s">
        <v>38</v>
      </c>
      <c r="X7" s="59" t="s">
        <v>42</v>
      </c>
      <c r="Y7" s="59" t="s">
        <v>39</v>
      </c>
      <c r="Z7" s="60" t="s">
        <v>40</v>
      </c>
      <c r="AA7" s="60" t="s">
        <v>41</v>
      </c>
      <c r="AB7" s="59" t="s">
        <v>43</v>
      </c>
      <c r="AC7" s="59" t="s">
        <v>39</v>
      </c>
      <c r="AD7" s="60" t="s">
        <v>40</v>
      </c>
      <c r="AE7" s="60" t="s">
        <v>41</v>
      </c>
      <c r="AF7" s="108"/>
      <c r="AG7" s="109"/>
      <c r="AH7" s="55" t="s">
        <v>44</v>
      </c>
      <c r="AI7" s="55" t="s">
        <v>45</v>
      </c>
      <c r="AJ7" s="63" t="s">
        <v>46</v>
      </c>
      <c r="AK7" s="46"/>
    </row>
    <row r="8" spans="1:37" ht="18" customHeight="1" thickBot="1" x14ac:dyDescent="0.45">
      <c r="H8" s="65" t="s">
        <v>49</v>
      </c>
      <c r="I8" s="65" t="s">
        <v>48</v>
      </c>
      <c r="J8" s="65" t="s">
        <v>48</v>
      </c>
      <c r="K8" s="65" t="s">
        <v>47</v>
      </c>
      <c r="L8" s="65" t="s">
        <v>47</v>
      </c>
      <c r="M8" s="65" t="s">
        <v>47</v>
      </c>
      <c r="N8" s="65" t="s">
        <v>47</v>
      </c>
      <c r="O8" s="65" t="s">
        <v>49</v>
      </c>
      <c r="P8" s="65" t="s">
        <v>49</v>
      </c>
      <c r="Q8" s="65" t="s">
        <v>49</v>
      </c>
      <c r="R8" s="66" t="s">
        <v>48</v>
      </c>
      <c r="S8" s="67" t="s">
        <v>49</v>
      </c>
      <c r="T8" s="67" t="s">
        <v>49</v>
      </c>
      <c r="U8" s="67" t="s">
        <v>49</v>
      </c>
      <c r="V8" s="67" t="s">
        <v>49</v>
      </c>
      <c r="W8" s="68" t="s">
        <v>49</v>
      </c>
      <c r="X8" s="68" t="s">
        <v>49</v>
      </c>
      <c r="Y8" s="68" t="s">
        <v>49</v>
      </c>
      <c r="Z8" s="68" t="s">
        <v>49</v>
      </c>
      <c r="AA8" s="68" t="s">
        <v>49</v>
      </c>
      <c r="AB8" s="68" t="s">
        <v>49</v>
      </c>
      <c r="AC8" s="68" t="s">
        <v>49</v>
      </c>
      <c r="AD8" s="68" t="s">
        <v>49</v>
      </c>
      <c r="AE8" s="68" t="s">
        <v>49</v>
      </c>
      <c r="AF8" s="110" t="s">
        <v>49</v>
      </c>
      <c r="AG8" s="110" t="s">
        <v>49</v>
      </c>
      <c r="AH8" s="65" t="s">
        <v>50</v>
      </c>
      <c r="AI8" s="65" t="s">
        <v>50</v>
      </c>
      <c r="AJ8" s="70" t="s">
        <v>50</v>
      </c>
      <c r="AK8" s="71"/>
    </row>
    <row r="9" spans="1:37" ht="18" customHeight="1" thickTop="1" x14ac:dyDescent="0.4">
      <c r="A9" s="64" t="str">
        <f t="shared" ref="A9:A72" si="0">IF(K9&lt;&gt;"",SUBSTITUTE(SUBSTITUTE(SUBSTITUTE(SUBSTITUTE(SUBSTITUTE(SUBSTITUTE(SUBSTITUTE(SUBSTITUTE(SUBSTITUTE(SUBSTITUTE(SUBSTITUTE(SUBSTITUTE(SUBSTITUTE(SUBSTITUTE(SUBSTITUTE(SUBSTITUTE(SUBSTITUTE(SUBSTITUTE(SUBSTITUTE(SUBSTITUTE(SUBSTITUTE(SUBSTITUTE(K9,"(","_"),")","_"),"（","_"),"）","_"),"-","_"),"―","_"),"－","_"),"・","_"),"／","_"),"/","_")," ","_"),"　","_"),"+","_"),"＋","_"),"A4","A4サッシ"),"Ａ４","A4サッシ"),"Ａ4","A4サッシ"),"A４","A4サッシ"),"~","_"),"～","_"),",","_"),"、","_"),"")</f>
        <v/>
      </c>
      <c r="B9" s="64" t="str">
        <f t="shared" ref="B9:B72" si="1">IF(L9&lt;&gt;"",SUBSTITUTE(SUBSTITUTE(SUBSTITUTE(SUBSTITUTE(SUBSTITUTE(SUBSTITUTE(SUBSTITUTE(SUBSTITUTE(SUBSTITUTE(SUBSTITUTE(SUBSTITUTE(SUBSTITUTE(SUBSTITUTE(SUBSTITUTE(SUBSTITUTE(SUBSTITUTE(SUBSTITUTE(SUBSTITUTE(SUBSTITUTE(SUBSTITUTE(SUBSTITUTE(SUBSTITUTE(K9&amp;L9,"(","_"),")","_"),"（","_"),"）","_"),"-","_"),"―","_"),"－","_"),"・","_"),"／","_"),"/","_")," ","_"),"　","_"),"+","_"),"＋","_"),"A4","A4サッシ"),"Ａ４","A4サッシ"),"Ａ4","A4サッシ"),"A４","A4サッシ"),"~","_"),"～","_"),",","_"),"、","_"),"")</f>
        <v/>
      </c>
      <c r="C9" s="64" t="str">
        <f t="shared" ref="C9:C72" si="2">IF(M9&lt;&gt;"",SUBSTITUTE(SUBSTITUTE(SUBSTITUTE(SUBSTITUTE(SUBSTITUTE(SUBSTITUTE(SUBSTITUTE(SUBSTITUTE(SUBSTITUTE(SUBSTITUTE(SUBSTITUTE(SUBSTITUTE(SUBSTITUTE(SUBSTITUTE(SUBSTITUTE(SUBSTITUTE(SUBSTITUTE(SUBSTITUTE(SUBSTITUTE(SUBSTITUTE(SUBSTITUTE(SUBSTITUTE(K9&amp;L9&amp;M9,"(","_"),")","_"),"（","_"),"）","_"),"-","_"),"―","_"),"－","_"),"・","_"),"／","_"),"/","_")," ","_"),"　","_"),"+","_"),"＋","_"),"A4","A4サッシ"),"Ａ４","A4サッシ"),"Ａ4","A4サッシ"),"A４","A4サッシ"),"~","_"),"～","_"),",","_"),"、","_"),"")</f>
        <v/>
      </c>
      <c r="D9" s="64" t="str">
        <f t="shared" ref="D9:D72" si="3">IF(P9&lt;&gt;"",SUBSTITUTE(SUBSTITUTE(SUBSTITUTE(SUBSTITUTE(SUBSTITUTE(SUBSTITUTE(SUBSTITUTE(SUBSTITUTE(SUBSTITUTE(SUBSTITUTE(SUBSTITUTE(SUBSTITUTE(SUBSTITUTE(SUBSTITUTE(SUBSTITUTE(SUBSTITUTE(SUBSTITUTE(SUBSTITUTE(SUBSTITUTE(SUBSTITUTE(SUBSTITUTE(SUBSTITUTE(K9&amp;L9&amp;M9&amp;P9,"(","_"),")","_"),"（","_"),"）","_"),"-","_"),"―","_"),"－","_"),"・","_"),"／","_"),"/","_")," ","_"),"　","_"),"+","_"),"＋","_"),"A4","A4サッシ"),"Ａ４","A4サッシ"),"Ａ4","A4サッシ"),"A４","A4サッシ"),"~","_"),"～","_"),",","_"),"、","_"),"")</f>
        <v/>
      </c>
      <c r="E9" s="64">
        <f>IFERROR(VLOOKUP(L9&amp;M9,LIXIL対象製品リスト!T:W,3,FALSE),0)</f>
        <v>0</v>
      </c>
      <c r="F9" s="64">
        <f>IFERROR(VLOOKUP(L9&amp;M9,LIXIL対象製品リスト!T:W,4,FALSE),0)</f>
        <v>0</v>
      </c>
      <c r="H9" s="72"/>
      <c r="I9" s="72"/>
      <c r="J9" s="72"/>
      <c r="K9" s="111" t="str">
        <f>IF($H9="","",IFERROR(VLOOKUP($H9,LIXIL対象製品リスト!$A:$N,2,FALSE),"型番が存在しません"))</f>
        <v/>
      </c>
      <c r="L9" s="112" t="str">
        <f>IF($H9="","",IFERROR(VLOOKUP($H9,LIXIL対象製品リスト!$A:$N,4,FALSE),"型番が存在しません"))</f>
        <v/>
      </c>
      <c r="M9" s="111" t="str">
        <f>IF($H9="","",IFERROR(VLOOKUP($H9,LIXIL対象製品リスト!$A:$N,5,FALSE),"型番が存在しません"))</f>
        <v/>
      </c>
      <c r="N9" s="112" t="str">
        <f>IF($H9="","",IFERROR(VLOOKUP($H9,LIXIL対象製品リスト!$A:$N,8,FALSE),"型番が存在しません"))</f>
        <v/>
      </c>
      <c r="O9" s="74" t="str">
        <f>IF(OR(I9="",J9=""),"",IF((I9+E9)*(J9+F9)/10^6&gt;=サイズ!$D$13,"大（L）",IF((I9+E9)*(J9+F9)/10^6&gt;=サイズ!$D$12,"中（M）",IF((I9+E9)*(J9+F9)/10^6&gt;=サイズ!$D$11,"小（S）",IF((I9+E9)*(J9+F9)/10^6&gt;=サイズ!$D$10,"極小（X）","対象外")))))</f>
        <v/>
      </c>
      <c r="P9" s="74" t="str">
        <f t="shared" ref="P9:P72" si="4">IF(H9="","",IF(LEFT(H9,2)="対象","－",IF(LEFT(K9,2)="断熱",MID(H9,10,1),"－")))</f>
        <v/>
      </c>
      <c r="Q9" s="74" t="str">
        <f>IF(H9="","",IF(K9="型番が存在しません","型番が存在しません",IF(OR(,I9="",J9=""),"サイズが一致しません",IF(IFERROR(VLOOKUP($H9,LIXIL対象製品リスト!$A:$N,14,FALSE),"型番が存在しません")=O9,"OK","サイズが一致しません"))))</f>
        <v/>
      </c>
      <c r="R9" s="75"/>
      <c r="S9" s="76" t="str">
        <f t="shared" ref="S9:S72" si="5">IF(P9&lt;&gt;"",IF(P9="P","SS",IF(OR(P9="S",P9="A"),P9,"対象外")),"")</f>
        <v/>
      </c>
      <c r="T9" s="76" t="str">
        <f>"窓リノベ24"&amp;"内窓"&amp;S9&amp;O9</f>
        <v>窓リノベ24内窓</v>
      </c>
      <c r="U9" s="77" t="str">
        <f>IF(P9&lt;&gt;"",IFERROR(IF(依頼書!$O$2="共同住宅（4階建以上）",VLOOKUP(T9,補助額!A:H,8,FALSE),VLOOKUP(T9,補助額!A:H,7,FALSE)),"－"),"")</f>
        <v/>
      </c>
      <c r="V9" s="78" t="str">
        <f>IF(AND(R9&lt;&gt;"",U9&lt;&gt;""),U9*R9,"")</f>
        <v/>
      </c>
      <c r="W9" s="113" t="str">
        <f>IF(P9="","",IF(OR(依頼書!$M$2="選択してください",依頼書!$M$2=""),"地域を選択してください",IF(OR(依頼書!$O$2="選択してください",依頼書!$O$2=""),"建て方を選択してください",IFERROR(VLOOKUP(X9,こどもエコグレード!A:E,5,FALSE),"対象外"))))</f>
        <v/>
      </c>
      <c r="X9" s="79" t="str">
        <f>P9&amp;IF(依頼書!$O$2="戸建住宅","戸建住宅","共同住宅")&amp;依頼書!$M$2</f>
        <v>共同住宅選択してください</v>
      </c>
      <c r="Y9" s="79" t="str">
        <f>"子育てエコ"&amp;"外窓"&amp;W9&amp;O9</f>
        <v>子育てエコ外窓</v>
      </c>
      <c r="Z9" s="80" t="str">
        <f>IF(P9&lt;&gt;"",IFERROR(IF(依頼書!$O$2="共同住宅（4階建以上）",VLOOKUP(Y9,補助額!A:H,8,FALSE),VLOOKUP(Y9,補助額!A:H,7,FALSE)),"－"),"")</f>
        <v/>
      </c>
      <c r="AA9" s="80" t="str">
        <f>IF(AND(R9&lt;&gt;"",Z9&lt;&gt;""),Z9*R9,"")</f>
        <v/>
      </c>
      <c r="AB9" s="79" t="str">
        <f>IF(P9="","",IF(RIGHT(K9,2)="防音","防音",IF(RIGHT(K9,2)="防犯","防犯",IF(RIGHT(K9,2)="防災","防災","対象外"))))</f>
        <v/>
      </c>
      <c r="AC9" s="79" t="str">
        <f>"子育てエコ"&amp;"内窓"&amp;AB9&amp;O9</f>
        <v>子育てエコ内窓</v>
      </c>
      <c r="AD9" s="80" t="str">
        <f>IF(Q9&lt;&gt;"",IFERROR(IF(依頼書!$O$2="共同住宅（4階建以上）",VLOOKUP(AC9,補助額!A:H,8,FALSE),VLOOKUP(AC9,補助額!A:H,7,FALSE)),"－"),"")</f>
        <v/>
      </c>
      <c r="AE9" s="81" t="str">
        <f>IF(AND(R9&lt;&gt;"",AD9&lt;&gt;""),AD9*R9,"")</f>
        <v/>
      </c>
      <c r="AF9" s="82" t="str">
        <f>IF(P9="","",IF(OR(依頼書!$M$2="選択してください",依頼書!$M$2=""),"地域を選択してください",IF(OR(依頼書!$O$2="選択してください",依頼書!$O$2=""),"建て方を選択してください",IFERROR(VLOOKUP(AG9,こどもエコグレード!A:F,6,FALSE),"対象外"))))</f>
        <v/>
      </c>
      <c r="AG9" s="83" t="str">
        <f>P9&amp;IF(依頼書!$O$2="戸建住宅","戸建住宅","共同住宅")&amp;依頼書!$M$2</f>
        <v>共同住宅選択してください</v>
      </c>
      <c r="AH9" s="84"/>
      <c r="AI9" s="84"/>
      <c r="AJ9" s="84"/>
    </row>
    <row r="10" spans="1:37" ht="18" customHeight="1" x14ac:dyDescent="0.4">
      <c r="A10" s="64" t="str">
        <f t="shared" si="0"/>
        <v/>
      </c>
      <c r="B10" s="64" t="str">
        <f t="shared" si="1"/>
        <v/>
      </c>
      <c r="C10" s="64" t="str">
        <f t="shared" si="2"/>
        <v/>
      </c>
      <c r="D10" s="64" t="str">
        <f t="shared" si="3"/>
        <v/>
      </c>
      <c r="E10" s="64">
        <f>IFERROR(VLOOKUP(K10&amp;L10,LIXIL対象製品リスト!T:W,3,FALSE),0)</f>
        <v>0</v>
      </c>
      <c r="F10" s="64">
        <f>IFERROR(VLOOKUP(L10&amp;M10,LIXIL対象製品リスト!T:W,4,FALSE),0)</f>
        <v>0</v>
      </c>
      <c r="H10" s="72"/>
      <c r="I10" s="72"/>
      <c r="J10" s="72"/>
      <c r="K10" s="111" t="str">
        <f>IF($H10="","",IFERROR(VLOOKUP($H10,LIXIL対象製品リスト!$A:$N,2,FALSE),"型番が存在しません"))</f>
        <v/>
      </c>
      <c r="L10" s="112" t="str">
        <f>IF($H10="","",IFERROR(VLOOKUP($H10,LIXIL対象製品リスト!$A:$N,4,FALSE),"型番が存在しません"))</f>
        <v/>
      </c>
      <c r="M10" s="111" t="str">
        <f>IF($H10="","",IFERROR(VLOOKUP($H10,LIXIL対象製品リスト!$A:$N,5,FALSE),"型番が存在しません"))</f>
        <v/>
      </c>
      <c r="N10" s="112" t="str">
        <f>IF($H10="","",IFERROR(VLOOKUP($H10,LIXIL対象製品リスト!$A:$N,8,FALSE),"型番が存在しません"))</f>
        <v/>
      </c>
      <c r="O10" s="74" t="str">
        <f>IF(OR(I10="",J10=""),"",IF((I10+E10)*(J10+F10)/10^6&gt;=サイズ!$D$13,"大（L）",IF((I10+E10)*(J10+F10)/10^6&gt;=サイズ!$D$12,"中（M）",IF((I10+E10)*(J10+F10)/10^6&gt;=サイズ!$D$11,"小（S）",IF((I10+E10)*(J10+F10)/10^6&gt;=サイズ!$D$10,"極小（X）","対象外")))))</f>
        <v/>
      </c>
      <c r="P10" s="74" t="str">
        <f t="shared" si="4"/>
        <v/>
      </c>
      <c r="Q10" s="74" t="str">
        <f>IF(H10="","",IF(K10="型番が存在しません","型番が存在しません",IF(OR(,I10="",J10=""),"サイズが一致しません",IF(IFERROR(VLOOKUP($H10,LIXIL対象製品リスト!$A:$N,14,FALSE),"型番が存在しません")=O10,"OK","サイズが一致しません"))))</f>
        <v/>
      </c>
      <c r="R10" s="85"/>
      <c r="S10" s="76" t="str">
        <f t="shared" si="5"/>
        <v/>
      </c>
      <c r="T10" s="76" t="str">
        <f t="shared" ref="T10:T73" si="6">"窓リノベ24"&amp;"内窓"&amp;S10&amp;O10</f>
        <v>窓リノベ24内窓</v>
      </c>
      <c r="U10" s="77" t="str">
        <f>IF(P10&lt;&gt;"",IFERROR(IF(依頼書!$O$2="共同住宅（4階建以上）",VLOOKUP(T10,補助額!A:H,8,FALSE),VLOOKUP(T10,補助額!A:H,7,FALSE)),"－"),"")</f>
        <v/>
      </c>
      <c r="V10" s="86" t="str">
        <f t="shared" ref="V10:V73" si="7">IF(AND(R10&lt;&gt;"",U10&lt;&gt;""),U10*R10,"")</f>
        <v/>
      </c>
      <c r="W10" s="113" t="str">
        <f>IF(P10="","",IF(OR(依頼書!$M$2="選択してください",依頼書!$M$2=""),"地域を選択してください",IF(OR(依頼書!$O$2="選択してください",依頼書!$O$2=""),"建て方を選択してください",IFERROR(VLOOKUP(X10,こどもエコグレード!A:E,5,FALSE),"対象外"))))</f>
        <v/>
      </c>
      <c r="X10" s="79" t="str">
        <f>P10&amp;IF(依頼書!$O$2="戸建住宅","戸建住宅","共同住宅")&amp;依頼書!$M$2</f>
        <v>共同住宅選択してください</v>
      </c>
      <c r="Y10" s="79" t="str">
        <f t="shared" ref="Y10:Y73" si="8">"子育てエコ"&amp;"外窓"&amp;W10&amp;O10</f>
        <v>子育てエコ外窓</v>
      </c>
      <c r="Z10" s="80" t="str">
        <f>IF(P10&lt;&gt;"",IFERROR(IF(依頼書!$O$2="共同住宅（4階建以上）",VLOOKUP(Y10,補助額!A:H,8,FALSE),VLOOKUP(Y10,補助額!A:H,7,FALSE)),"－"),"")</f>
        <v/>
      </c>
      <c r="AA10" s="87" t="str">
        <f t="shared" ref="AA10:AA73" si="9">IF(AND(R10&lt;&gt;"",Z10&lt;&gt;""),Z10*R10,"")</f>
        <v/>
      </c>
      <c r="AB10" s="79" t="str">
        <f t="shared" ref="AB10:AB73" si="10">IF(P10="","",IF(RIGHT(K10,2)="防音","防音",IF(RIGHT(K10,2)="防犯","防犯",IF(RIGHT(K10,2)="防災","防災","対象外"))))</f>
        <v/>
      </c>
      <c r="AC10" s="79" t="str">
        <f t="shared" ref="AC10:AC73" si="11">"子育てエコ"&amp;"内窓"&amp;AB10&amp;O10</f>
        <v>子育てエコ内窓</v>
      </c>
      <c r="AD10" s="80" t="str">
        <f>IF(Q10&lt;&gt;"",IFERROR(IF(依頼書!$O$2="共同住宅（4階建以上）",VLOOKUP(AC10,補助額!A:H,8,FALSE),VLOOKUP(AC10,補助額!A:H,7,FALSE)),"－"),"")</f>
        <v/>
      </c>
      <c r="AE10" s="88" t="str">
        <f t="shared" ref="AE10:AE73" si="12">IF(AND(R10&lt;&gt;"",AD10&lt;&gt;""),AD10*R10,"")</f>
        <v/>
      </c>
      <c r="AF10" s="82" t="str">
        <f>IF(P10="","",IF(OR(依頼書!$M$2="選択してください",依頼書!$M$2=""),"地域を選択してください",IF(OR(依頼書!$O$2="選択してください",依頼書!$O$2=""),"建て方を選択してください",IFERROR(VLOOKUP(AG10,こどもエコグレード!A:F,6,FALSE),"対象外"))))</f>
        <v/>
      </c>
      <c r="AG10" s="83" t="str">
        <f>P10&amp;IF(依頼書!$O$2="戸建住宅","戸建住宅","共同住宅")&amp;依頼書!$M$2</f>
        <v>共同住宅選択してください</v>
      </c>
      <c r="AH10" s="89"/>
      <c r="AI10" s="89"/>
      <c r="AJ10" s="89"/>
    </row>
    <row r="11" spans="1:37" ht="18" customHeight="1" x14ac:dyDescent="0.4">
      <c r="A11" s="64" t="str">
        <f t="shared" si="0"/>
        <v/>
      </c>
      <c r="B11" s="64" t="str">
        <f t="shared" si="1"/>
        <v/>
      </c>
      <c r="C11" s="64" t="str">
        <f t="shared" si="2"/>
        <v/>
      </c>
      <c r="D11" s="64" t="str">
        <f t="shared" si="3"/>
        <v/>
      </c>
      <c r="E11" s="64">
        <f>IFERROR(VLOOKUP(K11&amp;L11,LIXIL対象製品リスト!T:W,3,FALSE),0)</f>
        <v>0</v>
      </c>
      <c r="F11" s="64">
        <f>IFERROR(VLOOKUP(L11&amp;M11,LIXIL対象製品リスト!T:W,4,FALSE),0)</f>
        <v>0</v>
      </c>
      <c r="H11" s="72"/>
      <c r="I11" s="72"/>
      <c r="J11" s="72"/>
      <c r="K11" s="111" t="str">
        <f>IF($H11="","",IFERROR(VLOOKUP($H11,LIXIL対象製品リスト!$A:$N,2,FALSE),"型番が存在しません"))</f>
        <v/>
      </c>
      <c r="L11" s="112" t="str">
        <f>IF($H11="","",IFERROR(VLOOKUP($H11,LIXIL対象製品リスト!$A:$N,4,FALSE),"型番が存在しません"))</f>
        <v/>
      </c>
      <c r="M11" s="111" t="str">
        <f>IF($H11="","",IFERROR(VLOOKUP($H11,LIXIL対象製品リスト!$A:$N,5,FALSE),"型番が存在しません"))</f>
        <v/>
      </c>
      <c r="N11" s="112" t="str">
        <f>IF($H11="","",IFERROR(VLOOKUP($H11,LIXIL対象製品リスト!$A:$N,8,FALSE),"型番が存在しません"))</f>
        <v/>
      </c>
      <c r="O11" s="74" t="str">
        <f>IF(OR(I11="",J11=""),"",IF((I11+E11)*(J11+F11)/10^6&gt;=サイズ!$D$13,"大（L）",IF((I11+E11)*(J11+F11)/10^6&gt;=サイズ!$D$12,"中（M）",IF((I11+E11)*(J11+F11)/10^6&gt;=サイズ!$D$11,"小（S）",IF((I11+E11)*(J11+F11)/10^6&gt;=サイズ!$D$10,"極小（X）","対象外")))))</f>
        <v/>
      </c>
      <c r="P11" s="74" t="str">
        <f t="shared" si="4"/>
        <v/>
      </c>
      <c r="Q11" s="74" t="str">
        <f>IF(H11="","",IF(K11="型番が存在しません","型番が存在しません",IF(OR(,I11="",J11=""),"サイズが一致しません",IF(IFERROR(VLOOKUP($H11,LIXIL対象製品リスト!$A:$N,14,FALSE),"型番が存在しません")=O11,"OK","サイズが一致しません"))))</f>
        <v/>
      </c>
      <c r="R11" s="85"/>
      <c r="S11" s="76" t="str">
        <f t="shared" si="5"/>
        <v/>
      </c>
      <c r="T11" s="76" t="str">
        <f t="shared" si="6"/>
        <v>窓リノベ24内窓</v>
      </c>
      <c r="U11" s="77" t="str">
        <f>IF(P11&lt;&gt;"",IFERROR(IF(依頼書!$O$2="共同住宅（4階建以上）",VLOOKUP(T11,補助額!A:H,8,FALSE),VLOOKUP(T11,補助額!A:H,7,FALSE)),"－"),"")</f>
        <v/>
      </c>
      <c r="V11" s="86" t="str">
        <f t="shared" si="7"/>
        <v/>
      </c>
      <c r="W11" s="113" t="str">
        <f>IF(P11="","",IF(OR(依頼書!$M$2="選択してください",依頼書!$M$2=""),"地域を選択してください",IF(OR(依頼書!$O$2="選択してください",依頼書!$O$2=""),"建て方を選択してください",IFERROR(VLOOKUP(X11,こどもエコグレード!A:E,5,FALSE),"対象外"))))</f>
        <v/>
      </c>
      <c r="X11" s="79" t="str">
        <f>P11&amp;IF(依頼書!$O$2="戸建住宅","戸建住宅","共同住宅")&amp;依頼書!$M$2</f>
        <v>共同住宅選択してください</v>
      </c>
      <c r="Y11" s="79" t="str">
        <f t="shared" si="8"/>
        <v>子育てエコ外窓</v>
      </c>
      <c r="Z11" s="80" t="str">
        <f>IF(P11&lt;&gt;"",IFERROR(IF(依頼書!$O$2="共同住宅（4階建以上）",VLOOKUP(Y11,補助額!A:H,8,FALSE),VLOOKUP(Y11,補助額!A:H,7,FALSE)),"－"),"")</f>
        <v/>
      </c>
      <c r="AA11" s="87" t="str">
        <f t="shared" si="9"/>
        <v/>
      </c>
      <c r="AB11" s="79" t="str">
        <f t="shared" si="10"/>
        <v/>
      </c>
      <c r="AC11" s="79" t="str">
        <f t="shared" si="11"/>
        <v>子育てエコ内窓</v>
      </c>
      <c r="AD11" s="80" t="str">
        <f>IF(Q11&lt;&gt;"",IFERROR(IF(依頼書!$O$2="共同住宅（4階建以上）",VLOOKUP(AC11,補助額!A:H,8,FALSE),VLOOKUP(AC11,補助額!A:H,7,FALSE)),"－"),"")</f>
        <v/>
      </c>
      <c r="AE11" s="88" t="str">
        <f t="shared" si="12"/>
        <v/>
      </c>
      <c r="AF11" s="82" t="str">
        <f>IF(P11="","",IF(OR(依頼書!$M$2="選択してください",依頼書!$M$2=""),"地域を選択してください",IF(OR(依頼書!$O$2="選択してください",依頼書!$O$2=""),"建て方を選択してください",IFERROR(VLOOKUP(AG11,こどもエコグレード!A:F,6,FALSE),"対象外"))))</f>
        <v/>
      </c>
      <c r="AG11" s="83" t="str">
        <f>P11&amp;IF(依頼書!$O$2="戸建住宅","戸建住宅","共同住宅")&amp;依頼書!$M$2</f>
        <v>共同住宅選択してください</v>
      </c>
      <c r="AH11" s="89"/>
      <c r="AI11" s="89"/>
      <c r="AJ11" s="89"/>
    </row>
    <row r="12" spans="1:37" ht="18" customHeight="1" x14ac:dyDescent="0.4">
      <c r="A12" s="64" t="str">
        <f t="shared" si="0"/>
        <v/>
      </c>
      <c r="B12" s="64" t="str">
        <f t="shared" si="1"/>
        <v/>
      </c>
      <c r="C12" s="64" t="str">
        <f t="shared" si="2"/>
        <v/>
      </c>
      <c r="D12" s="64" t="str">
        <f t="shared" si="3"/>
        <v/>
      </c>
      <c r="E12" s="64">
        <f>IFERROR(VLOOKUP(K12&amp;L12,LIXIL対象製品リスト!T:W,3,FALSE),0)</f>
        <v>0</v>
      </c>
      <c r="F12" s="64">
        <f>IFERROR(VLOOKUP(L12&amp;M12,LIXIL対象製品リスト!T:W,4,FALSE),0)</f>
        <v>0</v>
      </c>
      <c r="H12" s="72"/>
      <c r="I12" s="72"/>
      <c r="J12" s="72"/>
      <c r="K12" s="111" t="str">
        <f>IF($H12="","",IFERROR(VLOOKUP($H12,LIXIL対象製品リスト!$A:$N,2,FALSE),"型番が存在しません"))</f>
        <v/>
      </c>
      <c r="L12" s="112" t="str">
        <f>IF($H12="","",IFERROR(VLOOKUP($H12,LIXIL対象製品リスト!$A:$N,4,FALSE),"型番が存在しません"))</f>
        <v/>
      </c>
      <c r="M12" s="111" t="str">
        <f>IF($H12="","",IFERROR(VLOOKUP($H12,LIXIL対象製品リスト!$A:$N,5,FALSE),"型番が存在しません"))</f>
        <v/>
      </c>
      <c r="N12" s="112" t="str">
        <f>IF($H12="","",IFERROR(VLOOKUP($H12,LIXIL対象製品リスト!$A:$N,8,FALSE),"型番が存在しません"))</f>
        <v/>
      </c>
      <c r="O12" s="74" t="str">
        <f>IF(OR(I12="",J12=""),"",IF((I12+E12)*(J12+F12)/10^6&gt;=サイズ!$D$13,"大（L）",IF((I12+E12)*(J12+F12)/10^6&gt;=サイズ!$D$12,"中（M）",IF((I12+E12)*(J12+F12)/10^6&gt;=サイズ!$D$11,"小（S）",IF((I12+E12)*(J12+F12)/10^6&gt;=サイズ!$D$10,"極小（X）","対象外")))))</f>
        <v/>
      </c>
      <c r="P12" s="74" t="str">
        <f t="shared" si="4"/>
        <v/>
      </c>
      <c r="Q12" s="74" t="str">
        <f>IF(H12="","",IF(K12="型番が存在しません","型番が存在しません",IF(OR(,I12="",J12=""),"サイズが一致しません",IF(IFERROR(VLOOKUP($H12,LIXIL対象製品リスト!$A:$N,14,FALSE),"型番が存在しません")=O12,"OK","サイズが一致しません"))))</f>
        <v/>
      </c>
      <c r="R12" s="85"/>
      <c r="S12" s="76" t="str">
        <f t="shared" si="5"/>
        <v/>
      </c>
      <c r="T12" s="76" t="str">
        <f t="shared" si="6"/>
        <v>窓リノベ24内窓</v>
      </c>
      <c r="U12" s="77" t="str">
        <f>IF(P12&lt;&gt;"",IFERROR(IF(依頼書!$O$2="共同住宅（4階建以上）",VLOOKUP(T12,補助額!A:H,8,FALSE),VLOOKUP(T12,補助額!A:H,7,FALSE)),"－"),"")</f>
        <v/>
      </c>
      <c r="V12" s="86" t="str">
        <f t="shared" si="7"/>
        <v/>
      </c>
      <c r="W12" s="113" t="str">
        <f>IF(P12="","",IF(OR(依頼書!$M$2="選択してください",依頼書!$M$2=""),"地域を選択してください",IF(OR(依頼書!$O$2="選択してください",依頼書!$O$2=""),"建て方を選択してください",IFERROR(VLOOKUP(X12,こどもエコグレード!A:E,5,FALSE),"対象外"))))</f>
        <v/>
      </c>
      <c r="X12" s="79" t="str">
        <f>P12&amp;IF(依頼書!$O$2="戸建住宅","戸建住宅","共同住宅")&amp;依頼書!$M$2</f>
        <v>共同住宅選択してください</v>
      </c>
      <c r="Y12" s="79" t="str">
        <f t="shared" si="8"/>
        <v>子育てエコ外窓</v>
      </c>
      <c r="Z12" s="80" t="str">
        <f>IF(P12&lt;&gt;"",IFERROR(IF(依頼書!$O$2="共同住宅（4階建以上）",VLOOKUP(Y12,補助額!A:H,8,FALSE),VLOOKUP(Y12,補助額!A:H,7,FALSE)),"－"),"")</f>
        <v/>
      </c>
      <c r="AA12" s="87" t="str">
        <f t="shared" si="9"/>
        <v/>
      </c>
      <c r="AB12" s="79" t="str">
        <f t="shared" si="10"/>
        <v/>
      </c>
      <c r="AC12" s="79" t="str">
        <f t="shared" si="11"/>
        <v>子育てエコ内窓</v>
      </c>
      <c r="AD12" s="80" t="str">
        <f>IF(Q12&lt;&gt;"",IFERROR(IF(依頼書!$O$2="共同住宅（4階建以上）",VLOOKUP(AC12,補助額!A:H,8,FALSE),VLOOKUP(AC12,補助額!A:H,7,FALSE)),"－"),"")</f>
        <v/>
      </c>
      <c r="AE12" s="88" t="str">
        <f t="shared" si="12"/>
        <v/>
      </c>
      <c r="AF12" s="82" t="str">
        <f>IF(P12="","",IF(OR(依頼書!$M$2="選択してください",依頼書!$M$2=""),"地域を選択してください",IF(OR(依頼書!$O$2="選択してください",依頼書!$O$2=""),"建て方を選択してください",IFERROR(VLOOKUP(AG12,こどもエコグレード!A:F,6,FALSE),"対象外"))))</f>
        <v/>
      </c>
      <c r="AG12" s="83" t="str">
        <f>P12&amp;IF(依頼書!$O$2="戸建住宅","戸建住宅","共同住宅")&amp;依頼書!$M$2</f>
        <v>共同住宅選択してください</v>
      </c>
      <c r="AH12" s="89"/>
      <c r="AI12" s="89"/>
      <c r="AJ12" s="89"/>
    </row>
    <row r="13" spans="1:37" ht="18" customHeight="1" x14ac:dyDescent="0.4">
      <c r="A13" s="64" t="str">
        <f t="shared" si="0"/>
        <v/>
      </c>
      <c r="B13" s="64" t="str">
        <f t="shared" si="1"/>
        <v/>
      </c>
      <c r="C13" s="64" t="str">
        <f t="shared" si="2"/>
        <v/>
      </c>
      <c r="D13" s="64" t="str">
        <f t="shared" si="3"/>
        <v/>
      </c>
      <c r="E13" s="64">
        <f>IFERROR(VLOOKUP(K13&amp;L13,LIXIL対象製品リスト!T:W,3,FALSE),0)</f>
        <v>0</v>
      </c>
      <c r="F13" s="64">
        <f>IFERROR(VLOOKUP(L13&amp;M13,LIXIL対象製品リスト!T:W,4,FALSE),0)</f>
        <v>0</v>
      </c>
      <c r="H13" s="72"/>
      <c r="I13" s="72"/>
      <c r="J13" s="72"/>
      <c r="K13" s="111" t="str">
        <f>IF($H13="","",IFERROR(VLOOKUP($H13,LIXIL対象製品リスト!$A:$N,2,FALSE),"型番が存在しません"))</f>
        <v/>
      </c>
      <c r="L13" s="112" t="str">
        <f>IF($H13="","",IFERROR(VLOOKUP($H13,LIXIL対象製品リスト!$A:$N,4,FALSE),"型番が存在しません"))</f>
        <v/>
      </c>
      <c r="M13" s="111" t="str">
        <f>IF($H13="","",IFERROR(VLOOKUP($H13,LIXIL対象製品リスト!$A:$N,5,FALSE),"型番が存在しません"))</f>
        <v/>
      </c>
      <c r="N13" s="112" t="str">
        <f>IF($H13="","",IFERROR(VLOOKUP($H13,LIXIL対象製品リスト!$A:$N,8,FALSE),"型番が存在しません"))</f>
        <v/>
      </c>
      <c r="O13" s="74" t="str">
        <f>IF(OR(I13="",J13=""),"",IF((I13+E13)*(J13+F13)/10^6&gt;=サイズ!$D$13,"大（L）",IF((I13+E13)*(J13+F13)/10^6&gt;=サイズ!$D$12,"中（M）",IF((I13+E13)*(J13+F13)/10^6&gt;=サイズ!$D$11,"小（S）",IF((I13+E13)*(J13+F13)/10^6&gt;=サイズ!$D$10,"極小（X）","対象外")))))</f>
        <v/>
      </c>
      <c r="P13" s="74" t="str">
        <f t="shared" si="4"/>
        <v/>
      </c>
      <c r="Q13" s="74" t="str">
        <f>IF(H13="","",IF(K13="型番が存在しません","型番が存在しません",IF(OR(,I13="",J13=""),"サイズが一致しません",IF(IFERROR(VLOOKUP($H13,LIXIL対象製品リスト!$A:$N,14,FALSE),"型番が存在しません")=O13,"OK","サイズが一致しません"))))</f>
        <v/>
      </c>
      <c r="R13" s="85"/>
      <c r="S13" s="76" t="str">
        <f t="shared" si="5"/>
        <v/>
      </c>
      <c r="T13" s="76" t="str">
        <f t="shared" si="6"/>
        <v>窓リノベ24内窓</v>
      </c>
      <c r="U13" s="77" t="str">
        <f>IF(P13&lt;&gt;"",IFERROR(IF(依頼書!$O$2="共同住宅（4階建以上）",VLOOKUP(T13,補助額!A:H,8,FALSE),VLOOKUP(T13,補助額!A:H,7,FALSE)),"－"),"")</f>
        <v/>
      </c>
      <c r="V13" s="86" t="str">
        <f t="shared" si="7"/>
        <v/>
      </c>
      <c r="W13" s="113" t="str">
        <f>IF(P13="","",IF(OR(依頼書!$M$2="選択してください",依頼書!$M$2=""),"地域を選択してください",IF(OR(依頼書!$O$2="選択してください",依頼書!$O$2=""),"建て方を選択してください",IFERROR(VLOOKUP(X13,こどもエコグレード!A:E,5,FALSE),"対象外"))))</f>
        <v/>
      </c>
      <c r="X13" s="79" t="str">
        <f>P13&amp;IF(依頼書!$O$2="戸建住宅","戸建住宅","共同住宅")&amp;依頼書!$M$2</f>
        <v>共同住宅選択してください</v>
      </c>
      <c r="Y13" s="79" t="str">
        <f t="shared" si="8"/>
        <v>子育てエコ外窓</v>
      </c>
      <c r="Z13" s="80" t="str">
        <f>IF(P13&lt;&gt;"",IFERROR(IF(依頼書!$O$2="共同住宅（4階建以上）",VLOOKUP(Y13,補助額!A:H,8,FALSE),VLOOKUP(Y13,補助額!A:H,7,FALSE)),"－"),"")</f>
        <v/>
      </c>
      <c r="AA13" s="87" t="str">
        <f t="shared" si="9"/>
        <v/>
      </c>
      <c r="AB13" s="79" t="str">
        <f t="shared" si="10"/>
        <v/>
      </c>
      <c r="AC13" s="79" t="str">
        <f t="shared" si="11"/>
        <v>子育てエコ内窓</v>
      </c>
      <c r="AD13" s="80" t="str">
        <f>IF(Q13&lt;&gt;"",IFERROR(IF(依頼書!$O$2="共同住宅（4階建以上）",VLOOKUP(AC13,補助額!A:H,8,FALSE),VLOOKUP(AC13,補助額!A:H,7,FALSE)),"－"),"")</f>
        <v/>
      </c>
      <c r="AE13" s="88" t="str">
        <f t="shared" si="12"/>
        <v/>
      </c>
      <c r="AF13" s="82" t="str">
        <f>IF(P13="","",IF(OR(依頼書!$M$2="選択してください",依頼書!$M$2=""),"地域を選択してください",IF(OR(依頼書!$O$2="選択してください",依頼書!$O$2=""),"建て方を選択してください",IFERROR(VLOOKUP(AG13,こどもエコグレード!A:F,6,FALSE),"対象外"))))</f>
        <v/>
      </c>
      <c r="AG13" s="83" t="str">
        <f>P13&amp;IF(依頼書!$O$2="戸建住宅","戸建住宅","共同住宅")&amp;依頼書!$M$2</f>
        <v>共同住宅選択してください</v>
      </c>
      <c r="AH13" s="89"/>
      <c r="AI13" s="89"/>
      <c r="AJ13" s="89"/>
    </row>
    <row r="14" spans="1:37" ht="18" customHeight="1" x14ac:dyDescent="0.4">
      <c r="A14" s="64" t="str">
        <f t="shared" si="0"/>
        <v/>
      </c>
      <c r="B14" s="64" t="str">
        <f t="shared" si="1"/>
        <v/>
      </c>
      <c r="C14" s="64" t="str">
        <f t="shared" si="2"/>
        <v/>
      </c>
      <c r="D14" s="64" t="str">
        <f t="shared" si="3"/>
        <v/>
      </c>
      <c r="E14" s="64">
        <f>IFERROR(VLOOKUP(K14&amp;L14,LIXIL対象製品リスト!T:W,3,FALSE),0)</f>
        <v>0</v>
      </c>
      <c r="F14" s="64">
        <f>IFERROR(VLOOKUP(L14&amp;M14,LIXIL対象製品リスト!T:W,4,FALSE),0)</f>
        <v>0</v>
      </c>
      <c r="H14" s="72"/>
      <c r="I14" s="72"/>
      <c r="J14" s="72"/>
      <c r="K14" s="111" t="str">
        <f>IF($H14="","",IFERROR(VLOOKUP($H14,LIXIL対象製品リスト!$A:$N,2,FALSE),"型番が存在しません"))</f>
        <v/>
      </c>
      <c r="L14" s="112" t="str">
        <f>IF($H14="","",IFERROR(VLOOKUP($H14,LIXIL対象製品リスト!$A:$N,4,FALSE),"型番が存在しません"))</f>
        <v/>
      </c>
      <c r="M14" s="111" t="str">
        <f>IF($H14="","",IFERROR(VLOOKUP($H14,LIXIL対象製品リスト!$A:$N,5,FALSE),"型番が存在しません"))</f>
        <v/>
      </c>
      <c r="N14" s="112" t="str">
        <f>IF($H14="","",IFERROR(VLOOKUP($H14,LIXIL対象製品リスト!$A:$N,8,FALSE),"型番が存在しません"))</f>
        <v/>
      </c>
      <c r="O14" s="74" t="str">
        <f>IF(OR(I14="",J14=""),"",IF((I14+E14)*(J14+F14)/10^6&gt;=サイズ!$D$13,"大（L）",IF((I14+E14)*(J14+F14)/10^6&gt;=サイズ!$D$12,"中（M）",IF((I14+E14)*(J14+F14)/10^6&gt;=サイズ!$D$11,"小（S）",IF((I14+E14)*(J14+F14)/10^6&gt;=サイズ!$D$10,"極小（X）","対象外")))))</f>
        <v/>
      </c>
      <c r="P14" s="74" t="str">
        <f t="shared" si="4"/>
        <v/>
      </c>
      <c r="Q14" s="74" t="str">
        <f>IF(H14="","",IF(K14="型番が存在しません","型番が存在しません",IF(OR(,I14="",J14=""),"サイズが一致しません",IF(IFERROR(VLOOKUP($H14,LIXIL対象製品リスト!$A:$N,14,FALSE),"型番が存在しません")=O14,"OK","サイズが一致しません"))))</f>
        <v/>
      </c>
      <c r="R14" s="85"/>
      <c r="S14" s="76" t="str">
        <f t="shared" si="5"/>
        <v/>
      </c>
      <c r="T14" s="76" t="str">
        <f t="shared" si="6"/>
        <v>窓リノベ24内窓</v>
      </c>
      <c r="U14" s="77" t="str">
        <f>IF(P14&lt;&gt;"",IFERROR(IF(依頼書!$O$2="共同住宅（4階建以上）",VLOOKUP(T14,補助額!A:H,8,FALSE),VLOOKUP(T14,補助額!A:H,7,FALSE)),"－"),"")</f>
        <v/>
      </c>
      <c r="V14" s="86" t="str">
        <f t="shared" si="7"/>
        <v/>
      </c>
      <c r="W14" s="113" t="str">
        <f>IF(P14="","",IF(OR(依頼書!$M$2="選択してください",依頼書!$M$2=""),"地域を選択してください",IF(OR(依頼書!$O$2="選択してください",依頼書!$O$2=""),"建て方を選択してください",IFERROR(VLOOKUP(X14,こどもエコグレード!A:E,5,FALSE),"対象外"))))</f>
        <v/>
      </c>
      <c r="X14" s="79" t="str">
        <f>P14&amp;IF(依頼書!$O$2="戸建住宅","戸建住宅","共同住宅")&amp;依頼書!$M$2</f>
        <v>共同住宅選択してください</v>
      </c>
      <c r="Y14" s="79" t="str">
        <f t="shared" si="8"/>
        <v>子育てエコ外窓</v>
      </c>
      <c r="Z14" s="80" t="str">
        <f>IF(P14&lt;&gt;"",IFERROR(IF(依頼書!$O$2="共同住宅（4階建以上）",VLOOKUP(Y14,補助額!A:H,8,FALSE),VLOOKUP(Y14,補助額!A:H,7,FALSE)),"－"),"")</f>
        <v/>
      </c>
      <c r="AA14" s="87" t="str">
        <f t="shared" si="9"/>
        <v/>
      </c>
      <c r="AB14" s="79" t="str">
        <f t="shared" si="10"/>
        <v/>
      </c>
      <c r="AC14" s="79" t="str">
        <f t="shared" si="11"/>
        <v>子育てエコ内窓</v>
      </c>
      <c r="AD14" s="80" t="str">
        <f>IF(Q14&lt;&gt;"",IFERROR(IF(依頼書!$O$2="共同住宅（4階建以上）",VLOOKUP(AC14,補助額!A:H,8,FALSE),VLOOKUP(AC14,補助額!A:H,7,FALSE)),"－"),"")</f>
        <v/>
      </c>
      <c r="AE14" s="88" t="str">
        <f t="shared" si="12"/>
        <v/>
      </c>
      <c r="AF14" s="82" t="str">
        <f>IF(P14="","",IF(OR(依頼書!$M$2="選択してください",依頼書!$M$2=""),"地域を選択してください",IF(OR(依頼書!$O$2="選択してください",依頼書!$O$2=""),"建て方を選択してください",IFERROR(VLOOKUP(AG14,こどもエコグレード!A:F,6,FALSE),"対象外"))))</f>
        <v/>
      </c>
      <c r="AG14" s="83" t="str">
        <f>P14&amp;IF(依頼書!$O$2="戸建住宅","戸建住宅","共同住宅")&amp;依頼書!$M$2</f>
        <v>共同住宅選択してください</v>
      </c>
      <c r="AH14" s="89"/>
      <c r="AI14" s="89"/>
      <c r="AJ14" s="89"/>
    </row>
    <row r="15" spans="1:37" ht="18" customHeight="1" x14ac:dyDescent="0.4">
      <c r="A15" s="64" t="str">
        <f t="shared" si="0"/>
        <v/>
      </c>
      <c r="B15" s="64" t="str">
        <f t="shared" si="1"/>
        <v/>
      </c>
      <c r="C15" s="64" t="str">
        <f t="shared" si="2"/>
        <v/>
      </c>
      <c r="D15" s="64" t="str">
        <f t="shared" si="3"/>
        <v/>
      </c>
      <c r="E15" s="64">
        <f>IFERROR(VLOOKUP(K15&amp;L15,LIXIL対象製品リスト!T:W,3,FALSE),0)</f>
        <v>0</v>
      </c>
      <c r="F15" s="64">
        <f>IFERROR(VLOOKUP(L15&amp;M15,LIXIL対象製品リスト!T:W,4,FALSE),0)</f>
        <v>0</v>
      </c>
      <c r="H15" s="72"/>
      <c r="I15" s="72"/>
      <c r="J15" s="72"/>
      <c r="K15" s="111" t="str">
        <f>IF($H15="","",IFERROR(VLOOKUP($H15,LIXIL対象製品リスト!$A:$N,2,FALSE),"型番が存在しません"))</f>
        <v/>
      </c>
      <c r="L15" s="112" t="str">
        <f>IF($H15="","",IFERROR(VLOOKUP($H15,LIXIL対象製品リスト!$A:$N,4,FALSE),"型番が存在しません"))</f>
        <v/>
      </c>
      <c r="M15" s="111" t="str">
        <f>IF($H15="","",IFERROR(VLOOKUP($H15,LIXIL対象製品リスト!$A:$N,5,FALSE),"型番が存在しません"))</f>
        <v/>
      </c>
      <c r="N15" s="112" t="str">
        <f>IF($H15="","",IFERROR(VLOOKUP($H15,LIXIL対象製品リスト!$A:$N,8,FALSE),"型番が存在しません"))</f>
        <v/>
      </c>
      <c r="O15" s="74" t="str">
        <f>IF(OR(I15="",J15=""),"",IF((I15+E15)*(J15+F15)/10^6&gt;=サイズ!$D$13,"大（L）",IF((I15+E15)*(J15+F15)/10^6&gt;=サイズ!$D$12,"中（M）",IF((I15+E15)*(J15+F15)/10^6&gt;=サイズ!$D$11,"小（S）",IF((I15+E15)*(J15+F15)/10^6&gt;=サイズ!$D$10,"極小（X）","対象外")))))</f>
        <v/>
      </c>
      <c r="P15" s="74" t="str">
        <f t="shared" si="4"/>
        <v/>
      </c>
      <c r="Q15" s="74" t="str">
        <f>IF(H15="","",IF(K15="型番が存在しません","型番が存在しません",IF(OR(,I15="",J15=""),"サイズが一致しません",IF(IFERROR(VLOOKUP($H15,LIXIL対象製品リスト!$A:$N,14,FALSE),"型番が存在しません")=O15,"OK","サイズが一致しません"))))</f>
        <v/>
      </c>
      <c r="R15" s="85"/>
      <c r="S15" s="76" t="str">
        <f t="shared" si="5"/>
        <v/>
      </c>
      <c r="T15" s="76" t="str">
        <f t="shared" si="6"/>
        <v>窓リノベ24内窓</v>
      </c>
      <c r="U15" s="77" t="str">
        <f>IF(P15&lt;&gt;"",IFERROR(IF(依頼書!$O$2="共同住宅（4階建以上）",VLOOKUP(T15,補助額!A:H,8,FALSE),VLOOKUP(T15,補助額!A:H,7,FALSE)),"－"),"")</f>
        <v/>
      </c>
      <c r="V15" s="86" t="str">
        <f t="shared" si="7"/>
        <v/>
      </c>
      <c r="W15" s="113" t="str">
        <f>IF(P15="","",IF(OR(依頼書!$M$2="選択してください",依頼書!$M$2=""),"地域を選択してください",IF(OR(依頼書!$O$2="選択してください",依頼書!$O$2=""),"建て方を選択してください",IFERROR(VLOOKUP(X15,こどもエコグレード!A:E,5,FALSE),"対象外"))))</f>
        <v/>
      </c>
      <c r="X15" s="79" t="str">
        <f>P15&amp;IF(依頼書!$O$2="戸建住宅","戸建住宅","共同住宅")&amp;依頼書!$M$2</f>
        <v>共同住宅選択してください</v>
      </c>
      <c r="Y15" s="79" t="str">
        <f t="shared" si="8"/>
        <v>子育てエコ外窓</v>
      </c>
      <c r="Z15" s="80" t="str">
        <f>IF(P15&lt;&gt;"",IFERROR(IF(依頼書!$O$2="共同住宅（4階建以上）",VLOOKUP(Y15,補助額!A:H,8,FALSE),VLOOKUP(Y15,補助額!A:H,7,FALSE)),"－"),"")</f>
        <v/>
      </c>
      <c r="AA15" s="87" t="str">
        <f t="shared" si="9"/>
        <v/>
      </c>
      <c r="AB15" s="79" t="str">
        <f t="shared" si="10"/>
        <v/>
      </c>
      <c r="AC15" s="79" t="str">
        <f t="shared" si="11"/>
        <v>子育てエコ内窓</v>
      </c>
      <c r="AD15" s="80" t="str">
        <f>IF(Q15&lt;&gt;"",IFERROR(IF(依頼書!$O$2="共同住宅（4階建以上）",VLOOKUP(AC15,補助額!A:H,8,FALSE),VLOOKUP(AC15,補助額!A:H,7,FALSE)),"－"),"")</f>
        <v/>
      </c>
      <c r="AE15" s="88" t="str">
        <f t="shared" si="12"/>
        <v/>
      </c>
      <c r="AF15" s="82" t="str">
        <f>IF(P15="","",IF(OR(依頼書!$M$2="選択してください",依頼書!$M$2=""),"地域を選択してください",IF(OR(依頼書!$O$2="選択してください",依頼書!$O$2=""),"建て方を選択してください",IFERROR(VLOOKUP(AG15,こどもエコグレード!A:F,6,FALSE),"対象外"))))</f>
        <v/>
      </c>
      <c r="AG15" s="83" t="str">
        <f>P15&amp;IF(依頼書!$O$2="戸建住宅","戸建住宅","共同住宅")&amp;依頼書!$M$2</f>
        <v>共同住宅選択してください</v>
      </c>
      <c r="AH15" s="89"/>
      <c r="AI15" s="89"/>
      <c r="AJ15" s="89"/>
    </row>
    <row r="16" spans="1:37" ht="18" customHeight="1" x14ac:dyDescent="0.4">
      <c r="A16" s="64" t="str">
        <f t="shared" si="0"/>
        <v/>
      </c>
      <c r="B16" s="64" t="str">
        <f t="shared" si="1"/>
        <v/>
      </c>
      <c r="C16" s="64" t="str">
        <f t="shared" si="2"/>
        <v/>
      </c>
      <c r="D16" s="64" t="str">
        <f t="shared" si="3"/>
        <v/>
      </c>
      <c r="E16" s="64">
        <f>IFERROR(VLOOKUP(K16&amp;L16,LIXIL対象製品リスト!T:W,3,FALSE),0)</f>
        <v>0</v>
      </c>
      <c r="F16" s="64">
        <f>IFERROR(VLOOKUP(L16&amp;M16,LIXIL対象製品リスト!T:W,4,FALSE),0)</f>
        <v>0</v>
      </c>
      <c r="H16" s="72"/>
      <c r="I16" s="72"/>
      <c r="J16" s="72"/>
      <c r="K16" s="111" t="str">
        <f>IF($H16="","",IFERROR(VLOOKUP($H16,LIXIL対象製品リスト!$A:$N,2,FALSE),"型番が存在しません"))</f>
        <v/>
      </c>
      <c r="L16" s="112" t="str">
        <f>IF($H16="","",IFERROR(VLOOKUP($H16,LIXIL対象製品リスト!$A:$N,4,FALSE),"型番が存在しません"))</f>
        <v/>
      </c>
      <c r="M16" s="111" t="str">
        <f>IF($H16="","",IFERROR(VLOOKUP($H16,LIXIL対象製品リスト!$A:$N,5,FALSE),"型番が存在しません"))</f>
        <v/>
      </c>
      <c r="N16" s="112" t="str">
        <f>IF($H16="","",IFERROR(VLOOKUP($H16,LIXIL対象製品リスト!$A:$N,8,FALSE),"型番が存在しません"))</f>
        <v/>
      </c>
      <c r="O16" s="74" t="str">
        <f>IF(OR(I16="",J16=""),"",IF((I16+E16)*(J16+F16)/10^6&gt;=サイズ!$D$13,"大（L）",IF((I16+E16)*(J16+F16)/10^6&gt;=サイズ!$D$12,"中（M）",IF((I16+E16)*(J16+F16)/10^6&gt;=サイズ!$D$11,"小（S）",IF((I16+E16)*(J16+F16)/10^6&gt;=サイズ!$D$10,"極小（X）","対象外")))))</f>
        <v/>
      </c>
      <c r="P16" s="74" t="str">
        <f t="shared" si="4"/>
        <v/>
      </c>
      <c r="Q16" s="74" t="str">
        <f>IF(H16="","",IF(K16="型番が存在しません","型番が存在しません",IF(OR(,I16="",J16=""),"サイズが一致しません",IF(IFERROR(VLOOKUP($H16,LIXIL対象製品リスト!$A:$N,14,FALSE),"型番が存在しません")=O16,"OK","サイズが一致しません"))))</f>
        <v/>
      </c>
      <c r="R16" s="85"/>
      <c r="S16" s="76" t="str">
        <f t="shared" si="5"/>
        <v/>
      </c>
      <c r="T16" s="76" t="str">
        <f t="shared" si="6"/>
        <v>窓リノベ24内窓</v>
      </c>
      <c r="U16" s="77" t="str">
        <f>IF(P16&lt;&gt;"",IFERROR(IF(依頼書!$O$2="共同住宅（4階建以上）",VLOOKUP(T16,補助額!A:H,8,FALSE),VLOOKUP(T16,補助額!A:H,7,FALSE)),"－"),"")</f>
        <v/>
      </c>
      <c r="V16" s="86" t="str">
        <f t="shared" si="7"/>
        <v/>
      </c>
      <c r="W16" s="113" t="str">
        <f>IF(P16="","",IF(OR(依頼書!$M$2="選択してください",依頼書!$M$2=""),"地域を選択してください",IF(OR(依頼書!$O$2="選択してください",依頼書!$O$2=""),"建て方を選択してください",IFERROR(VLOOKUP(X16,こどもエコグレード!A:E,5,FALSE),"対象外"))))</f>
        <v/>
      </c>
      <c r="X16" s="79" t="str">
        <f>P16&amp;IF(依頼書!$O$2="戸建住宅","戸建住宅","共同住宅")&amp;依頼書!$M$2</f>
        <v>共同住宅選択してください</v>
      </c>
      <c r="Y16" s="79" t="str">
        <f t="shared" si="8"/>
        <v>子育てエコ外窓</v>
      </c>
      <c r="Z16" s="80" t="str">
        <f>IF(P16&lt;&gt;"",IFERROR(IF(依頼書!$O$2="共同住宅（4階建以上）",VLOOKUP(Y16,補助額!A:H,8,FALSE),VLOOKUP(Y16,補助額!A:H,7,FALSE)),"－"),"")</f>
        <v/>
      </c>
      <c r="AA16" s="87" t="str">
        <f t="shared" si="9"/>
        <v/>
      </c>
      <c r="AB16" s="79" t="str">
        <f t="shared" si="10"/>
        <v/>
      </c>
      <c r="AC16" s="79" t="str">
        <f t="shared" si="11"/>
        <v>子育てエコ内窓</v>
      </c>
      <c r="AD16" s="80" t="str">
        <f>IF(Q16&lt;&gt;"",IFERROR(IF(依頼書!$O$2="共同住宅（4階建以上）",VLOOKUP(AC16,補助額!A:H,8,FALSE),VLOOKUP(AC16,補助額!A:H,7,FALSE)),"－"),"")</f>
        <v/>
      </c>
      <c r="AE16" s="88" t="str">
        <f t="shared" si="12"/>
        <v/>
      </c>
      <c r="AF16" s="82" t="str">
        <f>IF(P16="","",IF(OR(依頼書!$M$2="選択してください",依頼書!$M$2=""),"地域を選択してください",IF(OR(依頼書!$O$2="選択してください",依頼書!$O$2=""),"建て方を選択してください",IFERROR(VLOOKUP(AG16,こどもエコグレード!A:F,6,FALSE),"対象外"))))</f>
        <v/>
      </c>
      <c r="AG16" s="83" t="str">
        <f>P16&amp;IF(依頼書!$O$2="戸建住宅","戸建住宅","共同住宅")&amp;依頼書!$M$2</f>
        <v>共同住宅選択してください</v>
      </c>
      <c r="AH16" s="89"/>
      <c r="AI16" s="89"/>
      <c r="AJ16" s="89"/>
    </row>
    <row r="17" spans="1:36" ht="18" customHeight="1" x14ac:dyDescent="0.4">
      <c r="A17" s="64" t="str">
        <f t="shared" si="0"/>
        <v/>
      </c>
      <c r="B17" s="64" t="str">
        <f t="shared" si="1"/>
        <v/>
      </c>
      <c r="C17" s="64" t="str">
        <f t="shared" si="2"/>
        <v/>
      </c>
      <c r="D17" s="64" t="str">
        <f t="shared" si="3"/>
        <v/>
      </c>
      <c r="E17" s="64">
        <f>IFERROR(VLOOKUP(K17&amp;L17,LIXIL対象製品リスト!T:W,3,FALSE),0)</f>
        <v>0</v>
      </c>
      <c r="F17" s="64">
        <f>IFERROR(VLOOKUP(L17&amp;M17,LIXIL対象製品リスト!T:W,4,FALSE),0)</f>
        <v>0</v>
      </c>
      <c r="H17" s="72"/>
      <c r="I17" s="72"/>
      <c r="J17" s="72"/>
      <c r="K17" s="111" t="str">
        <f>IF($H17="","",IFERROR(VLOOKUP($H17,LIXIL対象製品リスト!$A:$N,2,FALSE),"型番が存在しません"))</f>
        <v/>
      </c>
      <c r="L17" s="112" t="str">
        <f>IF($H17="","",IFERROR(VLOOKUP($H17,LIXIL対象製品リスト!$A:$N,4,FALSE),"型番が存在しません"))</f>
        <v/>
      </c>
      <c r="M17" s="111" t="str">
        <f>IF($H17="","",IFERROR(VLOOKUP($H17,LIXIL対象製品リスト!$A:$N,5,FALSE),"型番が存在しません"))</f>
        <v/>
      </c>
      <c r="N17" s="112" t="str">
        <f>IF($H17="","",IFERROR(VLOOKUP($H17,LIXIL対象製品リスト!$A:$N,8,FALSE),"型番が存在しません"))</f>
        <v/>
      </c>
      <c r="O17" s="74" t="str">
        <f>IF(OR(I17="",J17=""),"",IF((I17+E17)*(J17+F17)/10^6&gt;=サイズ!$D$13,"大（L）",IF((I17+E17)*(J17+F17)/10^6&gt;=サイズ!$D$12,"中（M）",IF((I17+E17)*(J17+F17)/10^6&gt;=サイズ!$D$11,"小（S）",IF((I17+E17)*(J17+F17)/10^6&gt;=サイズ!$D$10,"極小（X）","対象外")))))</f>
        <v/>
      </c>
      <c r="P17" s="74" t="str">
        <f t="shared" si="4"/>
        <v/>
      </c>
      <c r="Q17" s="74" t="str">
        <f>IF(H17="","",IF(K17="型番が存在しません","型番が存在しません",IF(OR(,I17="",J17=""),"サイズが一致しません",IF(IFERROR(VLOOKUP($H17,LIXIL対象製品リスト!$A:$N,14,FALSE),"型番が存在しません")=O17,"OK","サイズが一致しません"))))</f>
        <v/>
      </c>
      <c r="R17" s="85"/>
      <c r="S17" s="76" t="str">
        <f t="shared" si="5"/>
        <v/>
      </c>
      <c r="T17" s="76" t="str">
        <f t="shared" si="6"/>
        <v>窓リノベ24内窓</v>
      </c>
      <c r="U17" s="77" t="str">
        <f>IF(P17&lt;&gt;"",IFERROR(IF(依頼書!$O$2="共同住宅（4階建以上）",VLOOKUP(T17,補助額!A:H,8,FALSE),VLOOKUP(T17,補助額!A:H,7,FALSE)),"－"),"")</f>
        <v/>
      </c>
      <c r="V17" s="86" t="str">
        <f t="shared" si="7"/>
        <v/>
      </c>
      <c r="W17" s="113" t="str">
        <f>IF(P17="","",IF(OR(依頼書!$M$2="選択してください",依頼書!$M$2=""),"地域を選択してください",IF(OR(依頼書!$O$2="選択してください",依頼書!$O$2=""),"建て方を選択してください",IFERROR(VLOOKUP(X17,こどもエコグレード!A:E,5,FALSE),"対象外"))))</f>
        <v/>
      </c>
      <c r="X17" s="79" t="str">
        <f>P17&amp;IF(依頼書!$O$2="戸建住宅","戸建住宅","共同住宅")&amp;依頼書!$M$2</f>
        <v>共同住宅選択してください</v>
      </c>
      <c r="Y17" s="79" t="str">
        <f t="shared" si="8"/>
        <v>子育てエコ外窓</v>
      </c>
      <c r="Z17" s="80" t="str">
        <f>IF(P17&lt;&gt;"",IFERROR(IF(依頼書!$O$2="共同住宅（4階建以上）",VLOOKUP(Y17,補助額!A:H,8,FALSE),VLOOKUP(Y17,補助額!A:H,7,FALSE)),"－"),"")</f>
        <v/>
      </c>
      <c r="AA17" s="87" t="str">
        <f t="shared" si="9"/>
        <v/>
      </c>
      <c r="AB17" s="79" t="str">
        <f t="shared" si="10"/>
        <v/>
      </c>
      <c r="AC17" s="79" t="str">
        <f t="shared" si="11"/>
        <v>子育てエコ内窓</v>
      </c>
      <c r="AD17" s="80" t="str">
        <f>IF(Q17&lt;&gt;"",IFERROR(IF(依頼書!$O$2="共同住宅（4階建以上）",VLOOKUP(AC17,補助額!A:H,8,FALSE),VLOOKUP(AC17,補助額!A:H,7,FALSE)),"－"),"")</f>
        <v/>
      </c>
      <c r="AE17" s="88" t="str">
        <f t="shared" si="12"/>
        <v/>
      </c>
      <c r="AF17" s="82" t="str">
        <f>IF(P17="","",IF(OR(依頼書!$M$2="選択してください",依頼書!$M$2=""),"地域を選択してください",IF(OR(依頼書!$O$2="選択してください",依頼書!$O$2=""),"建て方を選択してください",IFERROR(VLOOKUP(AG17,こどもエコグレード!A:F,6,FALSE),"対象外"))))</f>
        <v/>
      </c>
      <c r="AG17" s="83" t="str">
        <f>P17&amp;IF(依頼書!$O$2="戸建住宅","戸建住宅","共同住宅")&amp;依頼書!$M$2</f>
        <v>共同住宅選択してください</v>
      </c>
      <c r="AH17" s="89"/>
      <c r="AI17" s="89"/>
      <c r="AJ17" s="89"/>
    </row>
    <row r="18" spans="1:36" ht="18" customHeight="1" x14ac:dyDescent="0.4">
      <c r="A18" s="64" t="str">
        <f t="shared" si="0"/>
        <v/>
      </c>
      <c r="B18" s="64" t="str">
        <f t="shared" si="1"/>
        <v/>
      </c>
      <c r="C18" s="64" t="str">
        <f t="shared" si="2"/>
        <v/>
      </c>
      <c r="D18" s="64" t="str">
        <f t="shared" si="3"/>
        <v/>
      </c>
      <c r="E18" s="64">
        <f>IFERROR(VLOOKUP(K18&amp;L18,LIXIL対象製品リスト!T:W,3,FALSE),0)</f>
        <v>0</v>
      </c>
      <c r="F18" s="64">
        <f>IFERROR(VLOOKUP(L18&amp;M18,LIXIL対象製品リスト!T:W,4,FALSE),0)</f>
        <v>0</v>
      </c>
      <c r="H18" s="72"/>
      <c r="I18" s="72"/>
      <c r="J18" s="72"/>
      <c r="K18" s="111" t="str">
        <f>IF($H18="","",IFERROR(VLOOKUP($H18,LIXIL対象製品リスト!$A:$N,2,FALSE),"型番が存在しません"))</f>
        <v/>
      </c>
      <c r="L18" s="112" t="str">
        <f>IF($H18="","",IFERROR(VLOOKUP($H18,LIXIL対象製品リスト!$A:$N,4,FALSE),"型番が存在しません"))</f>
        <v/>
      </c>
      <c r="M18" s="111" t="str">
        <f>IF($H18="","",IFERROR(VLOOKUP($H18,LIXIL対象製品リスト!$A:$N,5,FALSE),"型番が存在しません"))</f>
        <v/>
      </c>
      <c r="N18" s="112" t="str">
        <f>IF($H18="","",IFERROR(VLOOKUP($H18,LIXIL対象製品リスト!$A:$N,8,FALSE),"型番が存在しません"))</f>
        <v/>
      </c>
      <c r="O18" s="74" t="str">
        <f>IF(OR(I18="",J18=""),"",IF((I18+E18)*(J18+F18)/10^6&gt;=サイズ!$D$13,"大（L）",IF((I18+E18)*(J18+F18)/10^6&gt;=サイズ!$D$12,"中（M）",IF((I18+E18)*(J18+F18)/10^6&gt;=サイズ!$D$11,"小（S）",IF((I18+E18)*(J18+F18)/10^6&gt;=サイズ!$D$10,"極小（X）","対象外")))))</f>
        <v/>
      </c>
      <c r="P18" s="74" t="str">
        <f t="shared" si="4"/>
        <v/>
      </c>
      <c r="Q18" s="74" t="str">
        <f>IF(H18="","",IF(K18="型番が存在しません","型番が存在しません",IF(OR(,I18="",J18=""),"サイズが一致しません",IF(IFERROR(VLOOKUP($H18,LIXIL対象製品リスト!$A:$N,14,FALSE),"型番が存在しません")=O18,"OK","サイズが一致しません"))))</f>
        <v/>
      </c>
      <c r="R18" s="85"/>
      <c r="S18" s="76" t="str">
        <f t="shared" si="5"/>
        <v/>
      </c>
      <c r="T18" s="76" t="str">
        <f t="shared" si="6"/>
        <v>窓リノベ24内窓</v>
      </c>
      <c r="U18" s="77" t="str">
        <f>IF(P18&lt;&gt;"",IFERROR(IF(依頼書!$O$2="共同住宅（4階建以上）",VLOOKUP(T18,補助額!A:H,8,FALSE),VLOOKUP(T18,補助額!A:H,7,FALSE)),"－"),"")</f>
        <v/>
      </c>
      <c r="V18" s="86" t="str">
        <f t="shared" si="7"/>
        <v/>
      </c>
      <c r="W18" s="113" t="str">
        <f>IF(P18="","",IF(OR(依頼書!$M$2="選択してください",依頼書!$M$2=""),"地域を選択してください",IF(OR(依頼書!$O$2="選択してください",依頼書!$O$2=""),"建て方を選択してください",IFERROR(VLOOKUP(X18,こどもエコグレード!A:E,5,FALSE),"対象外"))))</f>
        <v/>
      </c>
      <c r="X18" s="79" t="str">
        <f>P18&amp;IF(依頼書!$O$2="戸建住宅","戸建住宅","共同住宅")&amp;依頼書!$M$2</f>
        <v>共同住宅選択してください</v>
      </c>
      <c r="Y18" s="79" t="str">
        <f t="shared" si="8"/>
        <v>子育てエコ外窓</v>
      </c>
      <c r="Z18" s="80" t="str">
        <f>IF(P18&lt;&gt;"",IFERROR(IF(依頼書!$O$2="共同住宅（4階建以上）",VLOOKUP(Y18,補助額!A:H,8,FALSE),VLOOKUP(Y18,補助額!A:H,7,FALSE)),"－"),"")</f>
        <v/>
      </c>
      <c r="AA18" s="87" t="str">
        <f t="shared" si="9"/>
        <v/>
      </c>
      <c r="AB18" s="79" t="str">
        <f t="shared" si="10"/>
        <v/>
      </c>
      <c r="AC18" s="79" t="str">
        <f t="shared" si="11"/>
        <v>子育てエコ内窓</v>
      </c>
      <c r="AD18" s="80" t="str">
        <f>IF(Q18&lt;&gt;"",IFERROR(IF(依頼書!$O$2="共同住宅（4階建以上）",VLOOKUP(AC18,補助額!A:H,8,FALSE),VLOOKUP(AC18,補助額!A:H,7,FALSE)),"－"),"")</f>
        <v/>
      </c>
      <c r="AE18" s="88" t="str">
        <f t="shared" si="12"/>
        <v/>
      </c>
      <c r="AF18" s="82" t="str">
        <f>IF(P18="","",IF(OR(依頼書!$M$2="選択してください",依頼書!$M$2=""),"地域を選択してください",IF(OR(依頼書!$O$2="選択してください",依頼書!$O$2=""),"建て方を選択してください",IFERROR(VLOOKUP(AG18,こどもエコグレード!A:F,6,FALSE),"対象外"))))</f>
        <v/>
      </c>
      <c r="AG18" s="83" t="str">
        <f>P18&amp;IF(依頼書!$O$2="戸建住宅","戸建住宅","共同住宅")&amp;依頼書!$M$2</f>
        <v>共同住宅選択してください</v>
      </c>
      <c r="AH18" s="89"/>
      <c r="AI18" s="89"/>
      <c r="AJ18" s="89"/>
    </row>
    <row r="19" spans="1:36" ht="18" customHeight="1" x14ac:dyDescent="0.4">
      <c r="A19" s="64" t="str">
        <f t="shared" si="0"/>
        <v/>
      </c>
      <c r="B19" s="64" t="str">
        <f t="shared" si="1"/>
        <v/>
      </c>
      <c r="C19" s="64" t="str">
        <f t="shared" si="2"/>
        <v/>
      </c>
      <c r="D19" s="64" t="str">
        <f t="shared" si="3"/>
        <v/>
      </c>
      <c r="E19" s="64">
        <f>IFERROR(VLOOKUP(K19&amp;L19,LIXIL対象製品リスト!T:W,3,FALSE),0)</f>
        <v>0</v>
      </c>
      <c r="F19" s="64">
        <f>IFERROR(VLOOKUP(L19&amp;M19,LIXIL対象製品リスト!T:W,4,FALSE),0)</f>
        <v>0</v>
      </c>
      <c r="H19" s="72"/>
      <c r="I19" s="72"/>
      <c r="J19" s="72"/>
      <c r="K19" s="111" t="str">
        <f>IF($H19="","",IFERROR(VLOOKUP($H19,LIXIL対象製品リスト!$A:$N,2,FALSE),"型番が存在しません"))</f>
        <v/>
      </c>
      <c r="L19" s="112" t="str">
        <f>IF($H19="","",IFERROR(VLOOKUP($H19,LIXIL対象製品リスト!$A:$N,4,FALSE),"型番が存在しません"))</f>
        <v/>
      </c>
      <c r="M19" s="111" t="str">
        <f>IF($H19="","",IFERROR(VLOOKUP($H19,LIXIL対象製品リスト!$A:$N,5,FALSE),"型番が存在しません"))</f>
        <v/>
      </c>
      <c r="N19" s="112" t="str">
        <f>IF($H19="","",IFERROR(VLOOKUP($H19,LIXIL対象製品リスト!$A:$N,8,FALSE),"型番が存在しません"))</f>
        <v/>
      </c>
      <c r="O19" s="74" t="str">
        <f>IF(OR(I19="",J19=""),"",IF((I19+E19)*(J19+F19)/10^6&gt;=サイズ!$D$13,"大（L）",IF((I19+E19)*(J19+F19)/10^6&gt;=サイズ!$D$12,"中（M）",IF((I19+E19)*(J19+F19)/10^6&gt;=サイズ!$D$11,"小（S）",IF((I19+E19)*(J19+F19)/10^6&gt;=サイズ!$D$10,"極小（X）","対象外")))))</f>
        <v/>
      </c>
      <c r="P19" s="74" t="str">
        <f t="shared" si="4"/>
        <v/>
      </c>
      <c r="Q19" s="74" t="str">
        <f>IF(H19="","",IF(K19="型番が存在しません","型番が存在しません",IF(OR(,I19="",J19=""),"サイズが一致しません",IF(IFERROR(VLOOKUP($H19,LIXIL対象製品リスト!$A:$N,14,FALSE),"型番が存在しません")=O19,"OK","サイズが一致しません"))))</f>
        <v/>
      </c>
      <c r="R19" s="85"/>
      <c r="S19" s="76" t="str">
        <f t="shared" si="5"/>
        <v/>
      </c>
      <c r="T19" s="76" t="str">
        <f t="shared" si="6"/>
        <v>窓リノベ24内窓</v>
      </c>
      <c r="U19" s="77" t="str">
        <f>IF(P19&lt;&gt;"",IFERROR(IF(依頼書!$O$2="共同住宅（4階建以上）",VLOOKUP(T19,補助額!A:H,8,FALSE),VLOOKUP(T19,補助額!A:H,7,FALSE)),"－"),"")</f>
        <v/>
      </c>
      <c r="V19" s="86" t="str">
        <f t="shared" si="7"/>
        <v/>
      </c>
      <c r="W19" s="113" t="str">
        <f>IF(P19="","",IF(OR(依頼書!$M$2="選択してください",依頼書!$M$2=""),"地域を選択してください",IF(OR(依頼書!$O$2="選択してください",依頼書!$O$2=""),"建て方を選択してください",IFERROR(VLOOKUP(X19,こどもエコグレード!A:E,5,FALSE),"対象外"))))</f>
        <v/>
      </c>
      <c r="X19" s="79" t="str">
        <f>P19&amp;IF(依頼書!$O$2="戸建住宅","戸建住宅","共同住宅")&amp;依頼書!$M$2</f>
        <v>共同住宅選択してください</v>
      </c>
      <c r="Y19" s="79" t="str">
        <f t="shared" si="8"/>
        <v>子育てエコ外窓</v>
      </c>
      <c r="Z19" s="80" t="str">
        <f>IF(P19&lt;&gt;"",IFERROR(IF(依頼書!$O$2="共同住宅（4階建以上）",VLOOKUP(Y19,補助額!A:H,8,FALSE),VLOOKUP(Y19,補助額!A:H,7,FALSE)),"－"),"")</f>
        <v/>
      </c>
      <c r="AA19" s="87" t="str">
        <f t="shared" si="9"/>
        <v/>
      </c>
      <c r="AB19" s="79" t="str">
        <f t="shared" si="10"/>
        <v/>
      </c>
      <c r="AC19" s="79" t="str">
        <f t="shared" si="11"/>
        <v>子育てエコ内窓</v>
      </c>
      <c r="AD19" s="80" t="str">
        <f>IF(Q19&lt;&gt;"",IFERROR(IF(依頼書!$O$2="共同住宅（4階建以上）",VLOOKUP(AC19,補助額!A:H,8,FALSE),VLOOKUP(AC19,補助額!A:H,7,FALSE)),"－"),"")</f>
        <v/>
      </c>
      <c r="AE19" s="88" t="str">
        <f t="shared" si="12"/>
        <v/>
      </c>
      <c r="AF19" s="82" t="str">
        <f>IF(P19="","",IF(OR(依頼書!$M$2="選択してください",依頼書!$M$2=""),"地域を選択してください",IF(OR(依頼書!$O$2="選択してください",依頼書!$O$2=""),"建て方を選択してください",IFERROR(VLOOKUP(AG19,こどもエコグレード!A:F,6,FALSE),"対象外"))))</f>
        <v/>
      </c>
      <c r="AG19" s="83" t="str">
        <f>P19&amp;IF(依頼書!$O$2="戸建住宅","戸建住宅","共同住宅")&amp;依頼書!$M$2</f>
        <v>共同住宅選択してください</v>
      </c>
      <c r="AH19" s="89"/>
      <c r="AI19" s="89"/>
      <c r="AJ19" s="89"/>
    </row>
    <row r="20" spans="1:36" ht="18" customHeight="1" x14ac:dyDescent="0.4">
      <c r="A20" s="64" t="str">
        <f t="shared" si="0"/>
        <v/>
      </c>
      <c r="B20" s="64" t="str">
        <f t="shared" si="1"/>
        <v/>
      </c>
      <c r="C20" s="64" t="str">
        <f t="shared" si="2"/>
        <v/>
      </c>
      <c r="D20" s="64" t="str">
        <f t="shared" si="3"/>
        <v/>
      </c>
      <c r="E20" s="64">
        <f>IFERROR(VLOOKUP(K20&amp;L20,LIXIL対象製品リスト!T:W,3,FALSE),0)</f>
        <v>0</v>
      </c>
      <c r="F20" s="64">
        <f>IFERROR(VLOOKUP(L20&amp;M20,LIXIL対象製品リスト!T:W,4,FALSE),0)</f>
        <v>0</v>
      </c>
      <c r="H20" s="72"/>
      <c r="I20" s="72"/>
      <c r="J20" s="72"/>
      <c r="K20" s="111" t="str">
        <f>IF($H20="","",IFERROR(VLOOKUP($H20,LIXIL対象製品リスト!$A:$N,2,FALSE),"型番が存在しません"))</f>
        <v/>
      </c>
      <c r="L20" s="112" t="str">
        <f>IF($H20="","",IFERROR(VLOOKUP($H20,LIXIL対象製品リスト!$A:$N,4,FALSE),"型番が存在しません"))</f>
        <v/>
      </c>
      <c r="M20" s="111" t="str">
        <f>IF($H20="","",IFERROR(VLOOKUP($H20,LIXIL対象製品リスト!$A:$N,5,FALSE),"型番が存在しません"))</f>
        <v/>
      </c>
      <c r="N20" s="112" t="str">
        <f>IF($H20="","",IFERROR(VLOOKUP($H20,LIXIL対象製品リスト!$A:$N,8,FALSE),"型番が存在しません"))</f>
        <v/>
      </c>
      <c r="O20" s="74" t="str">
        <f>IF(OR(I20="",J20=""),"",IF((I20+E20)*(J20+F20)/10^6&gt;=サイズ!$D$13,"大（L）",IF((I20+E20)*(J20+F20)/10^6&gt;=サイズ!$D$12,"中（M）",IF((I20+E20)*(J20+F20)/10^6&gt;=サイズ!$D$11,"小（S）",IF((I20+E20)*(J20+F20)/10^6&gt;=サイズ!$D$10,"極小（X）","対象外")))))</f>
        <v/>
      </c>
      <c r="P20" s="74" t="str">
        <f t="shared" si="4"/>
        <v/>
      </c>
      <c r="Q20" s="74" t="str">
        <f>IF(H20="","",IF(K20="型番が存在しません","型番が存在しません",IF(OR(,I20="",J20=""),"サイズが一致しません",IF(IFERROR(VLOOKUP($H20,LIXIL対象製品リスト!$A:$N,14,FALSE),"型番が存在しません")=O20,"OK","サイズが一致しません"))))</f>
        <v/>
      </c>
      <c r="R20" s="85"/>
      <c r="S20" s="76" t="str">
        <f t="shared" si="5"/>
        <v/>
      </c>
      <c r="T20" s="76" t="str">
        <f t="shared" si="6"/>
        <v>窓リノベ24内窓</v>
      </c>
      <c r="U20" s="77" t="str">
        <f>IF(P20&lt;&gt;"",IFERROR(IF(依頼書!$O$2="共同住宅（4階建以上）",VLOOKUP(T20,補助額!A:H,8,FALSE),VLOOKUP(T20,補助額!A:H,7,FALSE)),"－"),"")</f>
        <v/>
      </c>
      <c r="V20" s="86" t="str">
        <f t="shared" si="7"/>
        <v/>
      </c>
      <c r="W20" s="113" t="str">
        <f>IF(P20="","",IF(OR(依頼書!$M$2="選択してください",依頼書!$M$2=""),"地域を選択してください",IF(OR(依頼書!$O$2="選択してください",依頼書!$O$2=""),"建て方を選択してください",IFERROR(VLOOKUP(X20,こどもエコグレード!A:E,5,FALSE),"対象外"))))</f>
        <v/>
      </c>
      <c r="X20" s="79" t="str">
        <f>P20&amp;IF(依頼書!$O$2="戸建住宅","戸建住宅","共同住宅")&amp;依頼書!$M$2</f>
        <v>共同住宅選択してください</v>
      </c>
      <c r="Y20" s="79" t="str">
        <f t="shared" si="8"/>
        <v>子育てエコ外窓</v>
      </c>
      <c r="Z20" s="80" t="str">
        <f>IF(P20&lt;&gt;"",IFERROR(IF(依頼書!$O$2="共同住宅（4階建以上）",VLOOKUP(Y20,補助額!A:H,8,FALSE),VLOOKUP(Y20,補助額!A:H,7,FALSE)),"－"),"")</f>
        <v/>
      </c>
      <c r="AA20" s="87" t="str">
        <f t="shared" si="9"/>
        <v/>
      </c>
      <c r="AB20" s="79" t="str">
        <f t="shared" si="10"/>
        <v/>
      </c>
      <c r="AC20" s="79" t="str">
        <f t="shared" si="11"/>
        <v>子育てエコ内窓</v>
      </c>
      <c r="AD20" s="80" t="str">
        <f>IF(Q20&lt;&gt;"",IFERROR(IF(依頼書!$O$2="共同住宅（4階建以上）",VLOOKUP(AC20,補助額!A:H,8,FALSE),VLOOKUP(AC20,補助額!A:H,7,FALSE)),"－"),"")</f>
        <v/>
      </c>
      <c r="AE20" s="88" t="str">
        <f t="shared" si="12"/>
        <v/>
      </c>
      <c r="AF20" s="82" t="str">
        <f>IF(P20="","",IF(OR(依頼書!$M$2="選択してください",依頼書!$M$2=""),"地域を選択してください",IF(OR(依頼書!$O$2="選択してください",依頼書!$O$2=""),"建て方を選択してください",IFERROR(VLOOKUP(AG20,こどもエコグレード!A:F,6,FALSE),"対象外"))))</f>
        <v/>
      </c>
      <c r="AG20" s="83" t="str">
        <f>P20&amp;IF(依頼書!$O$2="戸建住宅","戸建住宅","共同住宅")&amp;依頼書!$M$2</f>
        <v>共同住宅選択してください</v>
      </c>
      <c r="AH20" s="89"/>
      <c r="AI20" s="89"/>
      <c r="AJ20" s="89"/>
    </row>
    <row r="21" spans="1:36" ht="18" customHeight="1" x14ac:dyDescent="0.4">
      <c r="A21" s="64" t="str">
        <f t="shared" si="0"/>
        <v/>
      </c>
      <c r="B21" s="64" t="str">
        <f t="shared" si="1"/>
        <v/>
      </c>
      <c r="C21" s="64" t="str">
        <f t="shared" si="2"/>
        <v/>
      </c>
      <c r="D21" s="64" t="str">
        <f t="shared" si="3"/>
        <v/>
      </c>
      <c r="E21" s="64">
        <f>IFERROR(VLOOKUP(K21&amp;L21,LIXIL対象製品リスト!T:W,3,FALSE),0)</f>
        <v>0</v>
      </c>
      <c r="F21" s="64">
        <f>IFERROR(VLOOKUP(L21&amp;M21,LIXIL対象製品リスト!T:W,4,FALSE),0)</f>
        <v>0</v>
      </c>
      <c r="H21" s="72"/>
      <c r="I21" s="72"/>
      <c r="J21" s="72"/>
      <c r="K21" s="111" t="str">
        <f>IF($H21="","",IFERROR(VLOOKUP($H21,LIXIL対象製品リスト!$A:$N,2,FALSE),"型番が存在しません"))</f>
        <v/>
      </c>
      <c r="L21" s="112" t="str">
        <f>IF($H21="","",IFERROR(VLOOKUP($H21,LIXIL対象製品リスト!$A:$N,4,FALSE),"型番が存在しません"))</f>
        <v/>
      </c>
      <c r="M21" s="111" t="str">
        <f>IF($H21="","",IFERROR(VLOOKUP($H21,LIXIL対象製品リスト!$A:$N,5,FALSE),"型番が存在しません"))</f>
        <v/>
      </c>
      <c r="N21" s="112" t="str">
        <f>IF($H21="","",IFERROR(VLOOKUP($H21,LIXIL対象製品リスト!$A:$N,8,FALSE),"型番が存在しません"))</f>
        <v/>
      </c>
      <c r="O21" s="74" t="str">
        <f>IF(OR(I21="",J21=""),"",IF((I21+E21)*(J21+F21)/10^6&gt;=サイズ!$D$13,"大（L）",IF((I21+E21)*(J21+F21)/10^6&gt;=サイズ!$D$12,"中（M）",IF((I21+E21)*(J21+F21)/10^6&gt;=サイズ!$D$11,"小（S）",IF((I21+E21)*(J21+F21)/10^6&gt;=サイズ!$D$10,"極小（X）","対象外")))))</f>
        <v/>
      </c>
      <c r="P21" s="74" t="str">
        <f t="shared" si="4"/>
        <v/>
      </c>
      <c r="Q21" s="74" t="str">
        <f>IF(H21="","",IF(K21="型番が存在しません","型番が存在しません",IF(OR(,I21="",J21=""),"サイズが一致しません",IF(IFERROR(VLOOKUP($H21,LIXIL対象製品リスト!$A:$N,14,FALSE),"型番が存在しません")=O21,"OK","サイズが一致しません"))))</f>
        <v/>
      </c>
      <c r="R21" s="85"/>
      <c r="S21" s="76" t="str">
        <f t="shared" si="5"/>
        <v/>
      </c>
      <c r="T21" s="76" t="str">
        <f t="shared" si="6"/>
        <v>窓リノベ24内窓</v>
      </c>
      <c r="U21" s="77" t="str">
        <f>IF(P21&lt;&gt;"",IFERROR(IF(依頼書!$O$2="共同住宅（4階建以上）",VLOOKUP(T21,補助額!A:H,8,FALSE),VLOOKUP(T21,補助額!A:H,7,FALSE)),"－"),"")</f>
        <v/>
      </c>
      <c r="V21" s="86" t="str">
        <f t="shared" si="7"/>
        <v/>
      </c>
      <c r="W21" s="113" t="str">
        <f>IF(P21="","",IF(OR(依頼書!$M$2="選択してください",依頼書!$M$2=""),"地域を選択してください",IF(OR(依頼書!$O$2="選択してください",依頼書!$O$2=""),"建て方を選択してください",IFERROR(VLOOKUP(X21,こどもエコグレード!A:E,5,FALSE),"対象外"))))</f>
        <v/>
      </c>
      <c r="X21" s="79" t="str">
        <f>P21&amp;IF(依頼書!$O$2="戸建住宅","戸建住宅","共同住宅")&amp;依頼書!$M$2</f>
        <v>共同住宅選択してください</v>
      </c>
      <c r="Y21" s="79" t="str">
        <f t="shared" si="8"/>
        <v>子育てエコ外窓</v>
      </c>
      <c r="Z21" s="80" t="str">
        <f>IF(P21&lt;&gt;"",IFERROR(IF(依頼書!$O$2="共同住宅（4階建以上）",VLOOKUP(Y21,補助額!A:H,8,FALSE),VLOOKUP(Y21,補助額!A:H,7,FALSE)),"－"),"")</f>
        <v/>
      </c>
      <c r="AA21" s="87" t="str">
        <f t="shared" si="9"/>
        <v/>
      </c>
      <c r="AB21" s="79" t="str">
        <f t="shared" si="10"/>
        <v/>
      </c>
      <c r="AC21" s="79" t="str">
        <f t="shared" si="11"/>
        <v>子育てエコ内窓</v>
      </c>
      <c r="AD21" s="80" t="str">
        <f>IF(Q21&lt;&gt;"",IFERROR(IF(依頼書!$O$2="共同住宅（4階建以上）",VLOOKUP(AC21,補助額!A:H,8,FALSE),VLOOKUP(AC21,補助額!A:H,7,FALSE)),"－"),"")</f>
        <v/>
      </c>
      <c r="AE21" s="88" t="str">
        <f t="shared" si="12"/>
        <v/>
      </c>
      <c r="AF21" s="82" t="str">
        <f>IF(P21="","",IF(OR(依頼書!$M$2="選択してください",依頼書!$M$2=""),"地域を選択してください",IF(OR(依頼書!$O$2="選択してください",依頼書!$O$2=""),"建て方を選択してください",IFERROR(VLOOKUP(AG21,こどもエコグレード!A:F,6,FALSE),"対象外"))))</f>
        <v/>
      </c>
      <c r="AG21" s="83" t="str">
        <f>P21&amp;IF(依頼書!$O$2="戸建住宅","戸建住宅","共同住宅")&amp;依頼書!$M$2</f>
        <v>共同住宅選択してください</v>
      </c>
      <c r="AH21" s="89"/>
      <c r="AI21" s="89"/>
      <c r="AJ21" s="89"/>
    </row>
    <row r="22" spans="1:36" ht="18" customHeight="1" x14ac:dyDescent="0.4">
      <c r="A22" s="64" t="str">
        <f t="shared" si="0"/>
        <v/>
      </c>
      <c r="B22" s="64" t="str">
        <f t="shared" si="1"/>
        <v/>
      </c>
      <c r="C22" s="64" t="str">
        <f t="shared" si="2"/>
        <v/>
      </c>
      <c r="D22" s="64" t="str">
        <f t="shared" si="3"/>
        <v/>
      </c>
      <c r="E22" s="64">
        <f>IFERROR(VLOOKUP(K22&amp;L22,LIXIL対象製品リスト!T:W,3,FALSE),0)</f>
        <v>0</v>
      </c>
      <c r="F22" s="64">
        <f>IFERROR(VLOOKUP(L22&amp;M22,LIXIL対象製品リスト!T:W,4,FALSE),0)</f>
        <v>0</v>
      </c>
      <c r="H22" s="72"/>
      <c r="I22" s="72"/>
      <c r="J22" s="72"/>
      <c r="K22" s="111" t="str">
        <f>IF($H22="","",IFERROR(VLOOKUP($H22,LIXIL対象製品リスト!$A:$N,2,FALSE),"型番が存在しません"))</f>
        <v/>
      </c>
      <c r="L22" s="112" t="str">
        <f>IF($H22="","",IFERROR(VLOOKUP($H22,LIXIL対象製品リスト!$A:$N,4,FALSE),"型番が存在しません"))</f>
        <v/>
      </c>
      <c r="M22" s="111" t="str">
        <f>IF($H22="","",IFERROR(VLOOKUP($H22,LIXIL対象製品リスト!$A:$N,5,FALSE),"型番が存在しません"))</f>
        <v/>
      </c>
      <c r="N22" s="112" t="str">
        <f>IF($H22="","",IFERROR(VLOOKUP($H22,LIXIL対象製品リスト!$A:$N,8,FALSE),"型番が存在しません"))</f>
        <v/>
      </c>
      <c r="O22" s="74" t="str">
        <f>IF(OR(I22="",J22=""),"",IF((I22+E22)*(J22+F22)/10^6&gt;=サイズ!$D$13,"大（L）",IF((I22+E22)*(J22+F22)/10^6&gt;=サイズ!$D$12,"中（M）",IF((I22+E22)*(J22+F22)/10^6&gt;=サイズ!$D$11,"小（S）",IF((I22+E22)*(J22+F22)/10^6&gt;=サイズ!$D$10,"極小（X）","対象外")))))</f>
        <v/>
      </c>
      <c r="P22" s="74" t="str">
        <f t="shared" si="4"/>
        <v/>
      </c>
      <c r="Q22" s="74" t="str">
        <f>IF(H22="","",IF(K22="型番が存在しません","型番が存在しません",IF(OR(,I22="",J22=""),"サイズが一致しません",IF(IFERROR(VLOOKUP($H22,LIXIL対象製品リスト!$A:$N,14,FALSE),"型番が存在しません")=O22,"OK","サイズが一致しません"))))</f>
        <v/>
      </c>
      <c r="R22" s="85"/>
      <c r="S22" s="76" t="str">
        <f t="shared" si="5"/>
        <v/>
      </c>
      <c r="T22" s="76" t="str">
        <f t="shared" si="6"/>
        <v>窓リノベ24内窓</v>
      </c>
      <c r="U22" s="77" t="str">
        <f>IF(P22&lt;&gt;"",IFERROR(IF(依頼書!$O$2="共同住宅（4階建以上）",VLOOKUP(T22,補助額!A:H,8,FALSE),VLOOKUP(T22,補助額!A:H,7,FALSE)),"－"),"")</f>
        <v/>
      </c>
      <c r="V22" s="86" t="str">
        <f t="shared" si="7"/>
        <v/>
      </c>
      <c r="W22" s="113" t="str">
        <f>IF(P22="","",IF(OR(依頼書!$M$2="選択してください",依頼書!$M$2=""),"地域を選択してください",IF(OR(依頼書!$O$2="選択してください",依頼書!$O$2=""),"建て方を選択してください",IFERROR(VLOOKUP(X22,こどもエコグレード!A:E,5,FALSE),"対象外"))))</f>
        <v/>
      </c>
      <c r="X22" s="79" t="str">
        <f>P22&amp;IF(依頼書!$O$2="戸建住宅","戸建住宅","共同住宅")&amp;依頼書!$M$2</f>
        <v>共同住宅選択してください</v>
      </c>
      <c r="Y22" s="79" t="str">
        <f t="shared" si="8"/>
        <v>子育てエコ外窓</v>
      </c>
      <c r="Z22" s="80" t="str">
        <f>IF(P22&lt;&gt;"",IFERROR(IF(依頼書!$O$2="共同住宅（4階建以上）",VLOOKUP(Y22,補助額!A:H,8,FALSE),VLOOKUP(Y22,補助額!A:H,7,FALSE)),"－"),"")</f>
        <v/>
      </c>
      <c r="AA22" s="87" t="str">
        <f t="shared" si="9"/>
        <v/>
      </c>
      <c r="AB22" s="79" t="str">
        <f t="shared" si="10"/>
        <v/>
      </c>
      <c r="AC22" s="79" t="str">
        <f t="shared" si="11"/>
        <v>子育てエコ内窓</v>
      </c>
      <c r="AD22" s="80" t="str">
        <f>IF(Q22&lt;&gt;"",IFERROR(IF(依頼書!$O$2="共同住宅（4階建以上）",VLOOKUP(AC22,補助額!A:H,8,FALSE),VLOOKUP(AC22,補助額!A:H,7,FALSE)),"－"),"")</f>
        <v/>
      </c>
      <c r="AE22" s="88" t="str">
        <f t="shared" si="12"/>
        <v/>
      </c>
      <c r="AF22" s="82" t="str">
        <f>IF(P22="","",IF(OR(依頼書!$M$2="選択してください",依頼書!$M$2=""),"地域を選択してください",IF(OR(依頼書!$O$2="選択してください",依頼書!$O$2=""),"建て方を選択してください",IFERROR(VLOOKUP(AG22,こどもエコグレード!A:F,6,FALSE),"対象外"))))</f>
        <v/>
      </c>
      <c r="AG22" s="83" t="str">
        <f>P22&amp;IF(依頼書!$O$2="戸建住宅","戸建住宅","共同住宅")&amp;依頼書!$M$2</f>
        <v>共同住宅選択してください</v>
      </c>
      <c r="AH22" s="89"/>
      <c r="AI22" s="89"/>
      <c r="AJ22" s="89"/>
    </row>
    <row r="23" spans="1:36" ht="18" customHeight="1" x14ac:dyDescent="0.4">
      <c r="A23" s="64" t="str">
        <f t="shared" si="0"/>
        <v/>
      </c>
      <c r="B23" s="64" t="str">
        <f t="shared" si="1"/>
        <v/>
      </c>
      <c r="C23" s="64" t="str">
        <f t="shared" si="2"/>
        <v/>
      </c>
      <c r="D23" s="64" t="str">
        <f t="shared" si="3"/>
        <v/>
      </c>
      <c r="E23" s="64">
        <f>IFERROR(VLOOKUP(K23&amp;L23,LIXIL対象製品リスト!T:W,3,FALSE),0)</f>
        <v>0</v>
      </c>
      <c r="F23" s="64">
        <f>IFERROR(VLOOKUP(L23&amp;M23,LIXIL対象製品リスト!T:W,4,FALSE),0)</f>
        <v>0</v>
      </c>
      <c r="H23" s="72"/>
      <c r="I23" s="72"/>
      <c r="J23" s="72"/>
      <c r="K23" s="111" t="str">
        <f>IF($H23="","",IFERROR(VLOOKUP($H23,LIXIL対象製品リスト!$A:$N,2,FALSE),"型番が存在しません"))</f>
        <v/>
      </c>
      <c r="L23" s="112" t="str">
        <f>IF($H23="","",IFERROR(VLOOKUP($H23,LIXIL対象製品リスト!$A:$N,4,FALSE),"型番が存在しません"))</f>
        <v/>
      </c>
      <c r="M23" s="111" t="str">
        <f>IF($H23="","",IFERROR(VLOOKUP($H23,LIXIL対象製品リスト!$A:$N,5,FALSE),"型番が存在しません"))</f>
        <v/>
      </c>
      <c r="N23" s="112" t="str">
        <f>IF($H23="","",IFERROR(VLOOKUP($H23,LIXIL対象製品リスト!$A:$N,8,FALSE),"型番が存在しません"))</f>
        <v/>
      </c>
      <c r="O23" s="74" t="str">
        <f>IF(OR(I23="",J23=""),"",IF((I23+E23)*(J23+F23)/10^6&gt;=サイズ!$D$13,"大（L）",IF((I23+E23)*(J23+F23)/10^6&gt;=サイズ!$D$12,"中（M）",IF((I23+E23)*(J23+F23)/10^6&gt;=サイズ!$D$11,"小（S）",IF((I23+E23)*(J23+F23)/10^6&gt;=サイズ!$D$10,"極小（X）","対象外")))))</f>
        <v/>
      </c>
      <c r="P23" s="74" t="str">
        <f t="shared" si="4"/>
        <v/>
      </c>
      <c r="Q23" s="74" t="str">
        <f>IF(H23="","",IF(K23="型番が存在しません","型番が存在しません",IF(OR(,I23="",J23=""),"サイズが一致しません",IF(IFERROR(VLOOKUP($H23,LIXIL対象製品リスト!$A:$N,14,FALSE),"型番が存在しません")=O23,"OK","サイズが一致しません"))))</f>
        <v/>
      </c>
      <c r="R23" s="85"/>
      <c r="S23" s="76" t="str">
        <f t="shared" si="5"/>
        <v/>
      </c>
      <c r="T23" s="76" t="str">
        <f t="shared" si="6"/>
        <v>窓リノベ24内窓</v>
      </c>
      <c r="U23" s="77" t="str">
        <f>IF(P23&lt;&gt;"",IFERROR(IF(依頼書!$O$2="共同住宅（4階建以上）",VLOOKUP(T23,補助額!A:H,8,FALSE),VLOOKUP(T23,補助額!A:H,7,FALSE)),"－"),"")</f>
        <v/>
      </c>
      <c r="V23" s="86" t="str">
        <f t="shared" si="7"/>
        <v/>
      </c>
      <c r="W23" s="113" t="str">
        <f>IF(P23="","",IF(OR(依頼書!$M$2="選択してください",依頼書!$M$2=""),"地域を選択してください",IF(OR(依頼書!$O$2="選択してください",依頼書!$O$2=""),"建て方を選択してください",IFERROR(VLOOKUP(X23,こどもエコグレード!A:E,5,FALSE),"対象外"))))</f>
        <v/>
      </c>
      <c r="X23" s="79" t="str">
        <f>P23&amp;IF(依頼書!$O$2="戸建住宅","戸建住宅","共同住宅")&amp;依頼書!$M$2</f>
        <v>共同住宅選択してください</v>
      </c>
      <c r="Y23" s="79" t="str">
        <f t="shared" si="8"/>
        <v>子育てエコ外窓</v>
      </c>
      <c r="Z23" s="80" t="str">
        <f>IF(P23&lt;&gt;"",IFERROR(IF(依頼書!$O$2="共同住宅（4階建以上）",VLOOKUP(Y23,補助額!A:H,8,FALSE),VLOOKUP(Y23,補助額!A:H,7,FALSE)),"－"),"")</f>
        <v/>
      </c>
      <c r="AA23" s="87" t="str">
        <f t="shared" si="9"/>
        <v/>
      </c>
      <c r="AB23" s="79" t="str">
        <f t="shared" si="10"/>
        <v/>
      </c>
      <c r="AC23" s="79" t="str">
        <f t="shared" si="11"/>
        <v>子育てエコ内窓</v>
      </c>
      <c r="AD23" s="80" t="str">
        <f>IF(Q23&lt;&gt;"",IFERROR(IF(依頼書!$O$2="共同住宅（4階建以上）",VLOOKUP(AC23,補助額!A:H,8,FALSE),VLOOKUP(AC23,補助額!A:H,7,FALSE)),"－"),"")</f>
        <v/>
      </c>
      <c r="AE23" s="88" t="str">
        <f t="shared" si="12"/>
        <v/>
      </c>
      <c r="AF23" s="82" t="str">
        <f>IF(P23="","",IF(OR(依頼書!$M$2="選択してください",依頼書!$M$2=""),"地域を選択してください",IF(OR(依頼書!$O$2="選択してください",依頼書!$O$2=""),"建て方を選択してください",IFERROR(VLOOKUP(AG23,こどもエコグレード!A:F,6,FALSE),"対象外"))))</f>
        <v/>
      </c>
      <c r="AG23" s="83" t="str">
        <f>P23&amp;IF(依頼書!$O$2="戸建住宅","戸建住宅","共同住宅")&amp;依頼書!$M$2</f>
        <v>共同住宅選択してください</v>
      </c>
      <c r="AH23" s="89"/>
      <c r="AI23" s="89"/>
      <c r="AJ23" s="89"/>
    </row>
    <row r="24" spans="1:36" ht="18" customHeight="1" x14ac:dyDescent="0.4">
      <c r="A24" s="64" t="str">
        <f t="shared" si="0"/>
        <v/>
      </c>
      <c r="B24" s="64" t="str">
        <f t="shared" si="1"/>
        <v/>
      </c>
      <c r="C24" s="64" t="str">
        <f t="shared" si="2"/>
        <v/>
      </c>
      <c r="D24" s="64" t="str">
        <f t="shared" si="3"/>
        <v/>
      </c>
      <c r="E24" s="64">
        <f>IFERROR(VLOOKUP(K24&amp;L24,LIXIL対象製品リスト!T:W,3,FALSE),0)</f>
        <v>0</v>
      </c>
      <c r="F24" s="64">
        <f>IFERROR(VLOOKUP(L24&amp;M24,LIXIL対象製品リスト!T:W,4,FALSE),0)</f>
        <v>0</v>
      </c>
      <c r="H24" s="72"/>
      <c r="I24" s="72"/>
      <c r="J24" s="72"/>
      <c r="K24" s="111" t="str">
        <f>IF($H24="","",IFERROR(VLOOKUP($H24,LIXIL対象製品リスト!$A:$N,2,FALSE),"型番が存在しません"))</f>
        <v/>
      </c>
      <c r="L24" s="112" t="str">
        <f>IF($H24="","",IFERROR(VLOOKUP($H24,LIXIL対象製品リスト!$A:$N,4,FALSE),"型番が存在しません"))</f>
        <v/>
      </c>
      <c r="M24" s="111" t="str">
        <f>IF($H24="","",IFERROR(VLOOKUP($H24,LIXIL対象製品リスト!$A:$N,5,FALSE),"型番が存在しません"))</f>
        <v/>
      </c>
      <c r="N24" s="112" t="str">
        <f>IF($H24="","",IFERROR(VLOOKUP($H24,LIXIL対象製品リスト!$A:$N,8,FALSE),"型番が存在しません"))</f>
        <v/>
      </c>
      <c r="O24" s="74" t="str">
        <f>IF(OR(I24="",J24=""),"",IF((I24+E24)*(J24+F24)/10^6&gt;=サイズ!$D$13,"大（L）",IF((I24+E24)*(J24+F24)/10^6&gt;=サイズ!$D$12,"中（M）",IF((I24+E24)*(J24+F24)/10^6&gt;=サイズ!$D$11,"小（S）",IF((I24+E24)*(J24+F24)/10^6&gt;=サイズ!$D$10,"極小（X）","対象外")))))</f>
        <v/>
      </c>
      <c r="P24" s="74" t="str">
        <f t="shared" si="4"/>
        <v/>
      </c>
      <c r="Q24" s="74" t="str">
        <f>IF(H24="","",IF(K24="型番が存在しません","型番が存在しません",IF(OR(,I24="",J24=""),"サイズが一致しません",IF(IFERROR(VLOOKUP($H24,LIXIL対象製品リスト!$A:$N,14,FALSE),"型番が存在しません")=O24,"OK","サイズが一致しません"))))</f>
        <v/>
      </c>
      <c r="R24" s="85"/>
      <c r="S24" s="76" t="str">
        <f t="shared" si="5"/>
        <v/>
      </c>
      <c r="T24" s="76" t="str">
        <f t="shared" si="6"/>
        <v>窓リノベ24内窓</v>
      </c>
      <c r="U24" s="77" t="str">
        <f>IF(P24&lt;&gt;"",IFERROR(IF(依頼書!$O$2="共同住宅（4階建以上）",VLOOKUP(T24,補助額!A:H,8,FALSE),VLOOKUP(T24,補助額!A:H,7,FALSE)),"－"),"")</f>
        <v/>
      </c>
      <c r="V24" s="86" t="str">
        <f t="shared" si="7"/>
        <v/>
      </c>
      <c r="W24" s="113" t="str">
        <f>IF(P24="","",IF(OR(依頼書!$M$2="選択してください",依頼書!$M$2=""),"地域を選択してください",IF(OR(依頼書!$O$2="選択してください",依頼書!$O$2=""),"建て方を選択してください",IFERROR(VLOOKUP(X24,こどもエコグレード!A:E,5,FALSE),"対象外"))))</f>
        <v/>
      </c>
      <c r="X24" s="79" t="str">
        <f>P24&amp;IF(依頼書!$O$2="戸建住宅","戸建住宅","共同住宅")&amp;依頼書!$M$2</f>
        <v>共同住宅選択してください</v>
      </c>
      <c r="Y24" s="79" t="str">
        <f t="shared" si="8"/>
        <v>子育てエコ外窓</v>
      </c>
      <c r="Z24" s="80" t="str">
        <f>IF(P24&lt;&gt;"",IFERROR(IF(依頼書!$O$2="共同住宅（4階建以上）",VLOOKUP(Y24,補助額!A:H,8,FALSE),VLOOKUP(Y24,補助額!A:H,7,FALSE)),"－"),"")</f>
        <v/>
      </c>
      <c r="AA24" s="87" t="str">
        <f t="shared" si="9"/>
        <v/>
      </c>
      <c r="AB24" s="79" t="str">
        <f t="shared" si="10"/>
        <v/>
      </c>
      <c r="AC24" s="79" t="str">
        <f t="shared" si="11"/>
        <v>子育てエコ内窓</v>
      </c>
      <c r="AD24" s="80" t="str">
        <f>IF(Q24&lt;&gt;"",IFERROR(IF(依頼書!$O$2="共同住宅（4階建以上）",VLOOKUP(AC24,補助額!A:H,8,FALSE),VLOOKUP(AC24,補助額!A:H,7,FALSE)),"－"),"")</f>
        <v/>
      </c>
      <c r="AE24" s="88" t="str">
        <f t="shared" si="12"/>
        <v/>
      </c>
      <c r="AF24" s="82" t="str">
        <f>IF(P24="","",IF(OR(依頼書!$M$2="選択してください",依頼書!$M$2=""),"地域を選択してください",IF(OR(依頼書!$O$2="選択してください",依頼書!$O$2=""),"建て方を選択してください",IFERROR(VLOOKUP(AG24,こどもエコグレード!A:F,6,FALSE),"対象外"))))</f>
        <v/>
      </c>
      <c r="AG24" s="83" t="str">
        <f>P24&amp;IF(依頼書!$O$2="戸建住宅","戸建住宅","共同住宅")&amp;依頼書!$M$2</f>
        <v>共同住宅選択してください</v>
      </c>
      <c r="AH24" s="89"/>
      <c r="AI24" s="89"/>
      <c r="AJ24" s="89"/>
    </row>
    <row r="25" spans="1:36" ht="18" customHeight="1" x14ac:dyDescent="0.4">
      <c r="A25" s="64" t="str">
        <f t="shared" si="0"/>
        <v/>
      </c>
      <c r="B25" s="64" t="str">
        <f t="shared" si="1"/>
        <v/>
      </c>
      <c r="C25" s="64" t="str">
        <f t="shared" si="2"/>
        <v/>
      </c>
      <c r="D25" s="64" t="str">
        <f t="shared" si="3"/>
        <v/>
      </c>
      <c r="E25" s="64">
        <f>IFERROR(VLOOKUP(K25&amp;L25,LIXIL対象製品リスト!T:W,3,FALSE),0)</f>
        <v>0</v>
      </c>
      <c r="F25" s="64">
        <f>IFERROR(VLOOKUP(L25&amp;M25,LIXIL対象製品リスト!T:W,4,FALSE),0)</f>
        <v>0</v>
      </c>
      <c r="H25" s="72"/>
      <c r="I25" s="72"/>
      <c r="J25" s="72"/>
      <c r="K25" s="111" t="str">
        <f>IF($H25="","",IFERROR(VLOOKUP($H25,LIXIL対象製品リスト!$A:$N,2,FALSE),"型番が存在しません"))</f>
        <v/>
      </c>
      <c r="L25" s="112" t="str">
        <f>IF($H25="","",IFERROR(VLOOKUP($H25,LIXIL対象製品リスト!$A:$N,4,FALSE),"型番が存在しません"))</f>
        <v/>
      </c>
      <c r="M25" s="111" t="str">
        <f>IF($H25="","",IFERROR(VLOOKUP($H25,LIXIL対象製品リスト!$A:$N,5,FALSE),"型番が存在しません"))</f>
        <v/>
      </c>
      <c r="N25" s="112" t="str">
        <f>IF($H25="","",IFERROR(VLOOKUP($H25,LIXIL対象製品リスト!$A:$N,8,FALSE),"型番が存在しません"))</f>
        <v/>
      </c>
      <c r="O25" s="74" t="str">
        <f>IF(OR(I25="",J25=""),"",IF((I25+E25)*(J25+F25)/10^6&gt;=サイズ!$D$13,"大（L）",IF((I25+E25)*(J25+F25)/10^6&gt;=サイズ!$D$12,"中（M）",IF((I25+E25)*(J25+F25)/10^6&gt;=サイズ!$D$11,"小（S）",IF((I25+E25)*(J25+F25)/10^6&gt;=サイズ!$D$10,"極小（X）","対象外")))))</f>
        <v/>
      </c>
      <c r="P25" s="74" t="str">
        <f t="shared" si="4"/>
        <v/>
      </c>
      <c r="Q25" s="74" t="str">
        <f>IF(H25="","",IF(K25="型番が存在しません","型番が存在しません",IF(OR(,I25="",J25=""),"サイズが一致しません",IF(IFERROR(VLOOKUP($H25,LIXIL対象製品リスト!$A:$N,14,FALSE),"型番が存在しません")=O25,"OK","サイズが一致しません"))))</f>
        <v/>
      </c>
      <c r="R25" s="85"/>
      <c r="S25" s="76" t="str">
        <f t="shared" si="5"/>
        <v/>
      </c>
      <c r="T25" s="76" t="str">
        <f t="shared" si="6"/>
        <v>窓リノベ24内窓</v>
      </c>
      <c r="U25" s="77" t="str">
        <f>IF(P25&lt;&gt;"",IFERROR(IF(依頼書!$O$2="共同住宅（4階建以上）",VLOOKUP(T25,補助額!A:H,8,FALSE),VLOOKUP(T25,補助額!A:H,7,FALSE)),"－"),"")</f>
        <v/>
      </c>
      <c r="V25" s="86" t="str">
        <f t="shared" si="7"/>
        <v/>
      </c>
      <c r="W25" s="113" t="str">
        <f>IF(P25="","",IF(OR(依頼書!$M$2="選択してください",依頼書!$M$2=""),"地域を選択してください",IF(OR(依頼書!$O$2="選択してください",依頼書!$O$2=""),"建て方を選択してください",IFERROR(VLOOKUP(X25,こどもエコグレード!A:E,5,FALSE),"対象外"))))</f>
        <v/>
      </c>
      <c r="X25" s="79" t="str">
        <f>P25&amp;IF(依頼書!$O$2="戸建住宅","戸建住宅","共同住宅")&amp;依頼書!$M$2</f>
        <v>共同住宅選択してください</v>
      </c>
      <c r="Y25" s="79" t="str">
        <f t="shared" si="8"/>
        <v>子育てエコ外窓</v>
      </c>
      <c r="Z25" s="80" t="str">
        <f>IF(P25&lt;&gt;"",IFERROR(IF(依頼書!$O$2="共同住宅（4階建以上）",VLOOKUP(Y25,補助額!A:H,8,FALSE),VLOOKUP(Y25,補助額!A:H,7,FALSE)),"－"),"")</f>
        <v/>
      </c>
      <c r="AA25" s="87" t="str">
        <f t="shared" si="9"/>
        <v/>
      </c>
      <c r="AB25" s="79" t="str">
        <f t="shared" si="10"/>
        <v/>
      </c>
      <c r="AC25" s="79" t="str">
        <f t="shared" si="11"/>
        <v>子育てエコ内窓</v>
      </c>
      <c r="AD25" s="80" t="str">
        <f>IF(Q25&lt;&gt;"",IFERROR(IF(依頼書!$O$2="共同住宅（4階建以上）",VLOOKUP(AC25,補助額!A:H,8,FALSE),VLOOKUP(AC25,補助額!A:H,7,FALSE)),"－"),"")</f>
        <v/>
      </c>
      <c r="AE25" s="88" t="str">
        <f t="shared" si="12"/>
        <v/>
      </c>
      <c r="AF25" s="82" t="str">
        <f>IF(P25="","",IF(OR(依頼書!$M$2="選択してください",依頼書!$M$2=""),"地域を選択してください",IF(OR(依頼書!$O$2="選択してください",依頼書!$O$2=""),"建て方を選択してください",IFERROR(VLOOKUP(AG25,こどもエコグレード!A:F,6,FALSE),"対象外"))))</f>
        <v/>
      </c>
      <c r="AG25" s="83" t="str">
        <f>P25&amp;IF(依頼書!$O$2="戸建住宅","戸建住宅","共同住宅")&amp;依頼書!$M$2</f>
        <v>共同住宅選択してください</v>
      </c>
      <c r="AH25" s="89"/>
      <c r="AI25" s="89"/>
      <c r="AJ25" s="89"/>
    </row>
    <row r="26" spans="1:36" ht="18" customHeight="1" x14ac:dyDescent="0.4">
      <c r="A26" s="64" t="str">
        <f t="shared" si="0"/>
        <v/>
      </c>
      <c r="B26" s="64" t="str">
        <f t="shared" si="1"/>
        <v/>
      </c>
      <c r="C26" s="64" t="str">
        <f t="shared" si="2"/>
        <v/>
      </c>
      <c r="D26" s="64" t="str">
        <f t="shared" si="3"/>
        <v/>
      </c>
      <c r="E26" s="64">
        <f>IFERROR(VLOOKUP(K26&amp;L26,LIXIL対象製品リスト!T:W,3,FALSE),0)</f>
        <v>0</v>
      </c>
      <c r="F26" s="64">
        <f>IFERROR(VLOOKUP(L26&amp;M26,LIXIL対象製品リスト!T:W,4,FALSE),0)</f>
        <v>0</v>
      </c>
      <c r="H26" s="72"/>
      <c r="I26" s="72"/>
      <c r="J26" s="72"/>
      <c r="K26" s="111" t="str">
        <f>IF($H26="","",IFERROR(VLOOKUP($H26,LIXIL対象製品リスト!$A:$N,2,FALSE),"型番が存在しません"))</f>
        <v/>
      </c>
      <c r="L26" s="112" t="str">
        <f>IF($H26="","",IFERROR(VLOOKUP($H26,LIXIL対象製品リスト!$A:$N,4,FALSE),"型番が存在しません"))</f>
        <v/>
      </c>
      <c r="M26" s="111" t="str">
        <f>IF($H26="","",IFERROR(VLOOKUP($H26,LIXIL対象製品リスト!$A:$N,5,FALSE),"型番が存在しません"))</f>
        <v/>
      </c>
      <c r="N26" s="112" t="str">
        <f>IF($H26="","",IFERROR(VLOOKUP($H26,LIXIL対象製品リスト!$A:$N,8,FALSE),"型番が存在しません"))</f>
        <v/>
      </c>
      <c r="O26" s="74" t="str">
        <f>IF(OR(I26="",J26=""),"",IF((I26+E26)*(J26+F26)/10^6&gt;=サイズ!$D$13,"大（L）",IF((I26+E26)*(J26+F26)/10^6&gt;=サイズ!$D$12,"中（M）",IF((I26+E26)*(J26+F26)/10^6&gt;=サイズ!$D$11,"小（S）",IF((I26+E26)*(J26+F26)/10^6&gt;=サイズ!$D$10,"極小（X）","対象外")))))</f>
        <v/>
      </c>
      <c r="P26" s="74" t="str">
        <f t="shared" si="4"/>
        <v/>
      </c>
      <c r="Q26" s="74" t="str">
        <f>IF(H26="","",IF(K26="型番が存在しません","型番が存在しません",IF(OR(,I26="",J26=""),"サイズが一致しません",IF(IFERROR(VLOOKUP($H26,LIXIL対象製品リスト!$A:$N,14,FALSE),"型番が存在しません")=O26,"OK","サイズが一致しません"))))</f>
        <v/>
      </c>
      <c r="R26" s="85"/>
      <c r="S26" s="76" t="str">
        <f t="shared" si="5"/>
        <v/>
      </c>
      <c r="T26" s="76" t="str">
        <f t="shared" si="6"/>
        <v>窓リノベ24内窓</v>
      </c>
      <c r="U26" s="77" t="str">
        <f>IF(P26&lt;&gt;"",IFERROR(IF(依頼書!$O$2="共同住宅（4階建以上）",VLOOKUP(T26,補助額!A:H,8,FALSE),VLOOKUP(T26,補助額!A:H,7,FALSE)),"－"),"")</f>
        <v/>
      </c>
      <c r="V26" s="86" t="str">
        <f t="shared" si="7"/>
        <v/>
      </c>
      <c r="W26" s="113" t="str">
        <f>IF(P26="","",IF(OR(依頼書!$M$2="選択してください",依頼書!$M$2=""),"地域を選択してください",IF(OR(依頼書!$O$2="選択してください",依頼書!$O$2=""),"建て方を選択してください",IFERROR(VLOOKUP(X26,こどもエコグレード!A:E,5,FALSE),"対象外"))))</f>
        <v/>
      </c>
      <c r="X26" s="79" t="str">
        <f>P26&amp;IF(依頼書!$O$2="戸建住宅","戸建住宅","共同住宅")&amp;依頼書!$M$2</f>
        <v>共同住宅選択してください</v>
      </c>
      <c r="Y26" s="79" t="str">
        <f t="shared" si="8"/>
        <v>子育てエコ外窓</v>
      </c>
      <c r="Z26" s="80" t="str">
        <f>IF(P26&lt;&gt;"",IFERROR(IF(依頼書!$O$2="共同住宅（4階建以上）",VLOOKUP(Y26,補助額!A:H,8,FALSE),VLOOKUP(Y26,補助額!A:H,7,FALSE)),"－"),"")</f>
        <v/>
      </c>
      <c r="AA26" s="87" t="str">
        <f t="shared" si="9"/>
        <v/>
      </c>
      <c r="AB26" s="79" t="str">
        <f t="shared" si="10"/>
        <v/>
      </c>
      <c r="AC26" s="79" t="str">
        <f t="shared" si="11"/>
        <v>子育てエコ内窓</v>
      </c>
      <c r="AD26" s="80" t="str">
        <f>IF(Q26&lt;&gt;"",IFERROR(IF(依頼書!$O$2="共同住宅（4階建以上）",VLOOKUP(AC26,補助額!A:H,8,FALSE),VLOOKUP(AC26,補助額!A:H,7,FALSE)),"－"),"")</f>
        <v/>
      </c>
      <c r="AE26" s="88" t="str">
        <f t="shared" si="12"/>
        <v/>
      </c>
      <c r="AF26" s="82" t="str">
        <f>IF(P26="","",IF(OR(依頼書!$M$2="選択してください",依頼書!$M$2=""),"地域を選択してください",IF(OR(依頼書!$O$2="選択してください",依頼書!$O$2=""),"建て方を選択してください",IFERROR(VLOOKUP(AG26,こどもエコグレード!A:F,6,FALSE),"対象外"))))</f>
        <v/>
      </c>
      <c r="AG26" s="83" t="str">
        <f>P26&amp;IF(依頼書!$O$2="戸建住宅","戸建住宅","共同住宅")&amp;依頼書!$M$2</f>
        <v>共同住宅選択してください</v>
      </c>
      <c r="AH26" s="89"/>
      <c r="AI26" s="89"/>
      <c r="AJ26" s="89"/>
    </row>
    <row r="27" spans="1:36" ht="18" customHeight="1" x14ac:dyDescent="0.4">
      <c r="A27" s="64" t="str">
        <f t="shared" si="0"/>
        <v/>
      </c>
      <c r="B27" s="64" t="str">
        <f t="shared" si="1"/>
        <v/>
      </c>
      <c r="C27" s="64" t="str">
        <f t="shared" si="2"/>
        <v/>
      </c>
      <c r="D27" s="64" t="str">
        <f t="shared" si="3"/>
        <v/>
      </c>
      <c r="E27" s="64">
        <f>IFERROR(VLOOKUP(K27&amp;L27,LIXIL対象製品リスト!T:W,3,FALSE),0)</f>
        <v>0</v>
      </c>
      <c r="F27" s="64">
        <f>IFERROR(VLOOKUP(L27&amp;M27,LIXIL対象製品リスト!T:W,4,FALSE),0)</f>
        <v>0</v>
      </c>
      <c r="H27" s="72"/>
      <c r="I27" s="72"/>
      <c r="J27" s="72"/>
      <c r="K27" s="111" t="str">
        <f>IF($H27="","",IFERROR(VLOOKUP($H27,LIXIL対象製品リスト!$A:$N,2,FALSE),"型番が存在しません"))</f>
        <v/>
      </c>
      <c r="L27" s="112" t="str">
        <f>IF($H27="","",IFERROR(VLOOKUP($H27,LIXIL対象製品リスト!$A:$N,4,FALSE),"型番が存在しません"))</f>
        <v/>
      </c>
      <c r="M27" s="111" t="str">
        <f>IF($H27="","",IFERROR(VLOOKUP($H27,LIXIL対象製品リスト!$A:$N,5,FALSE),"型番が存在しません"))</f>
        <v/>
      </c>
      <c r="N27" s="112" t="str">
        <f>IF($H27="","",IFERROR(VLOOKUP($H27,LIXIL対象製品リスト!$A:$N,8,FALSE),"型番が存在しません"))</f>
        <v/>
      </c>
      <c r="O27" s="74" t="str">
        <f>IF(OR(I27="",J27=""),"",IF((I27+E27)*(J27+F27)/10^6&gt;=サイズ!$D$13,"大（L）",IF((I27+E27)*(J27+F27)/10^6&gt;=サイズ!$D$12,"中（M）",IF((I27+E27)*(J27+F27)/10^6&gt;=サイズ!$D$11,"小（S）",IF((I27+E27)*(J27+F27)/10^6&gt;=サイズ!$D$10,"極小（X）","対象外")))))</f>
        <v/>
      </c>
      <c r="P27" s="74" t="str">
        <f t="shared" si="4"/>
        <v/>
      </c>
      <c r="Q27" s="74" t="str">
        <f>IF(H27="","",IF(K27="型番が存在しません","型番が存在しません",IF(OR(,I27="",J27=""),"サイズが一致しません",IF(IFERROR(VLOOKUP($H27,LIXIL対象製品リスト!$A:$N,14,FALSE),"型番が存在しません")=O27,"OK","サイズが一致しません"))))</f>
        <v/>
      </c>
      <c r="R27" s="85"/>
      <c r="S27" s="76" t="str">
        <f t="shared" si="5"/>
        <v/>
      </c>
      <c r="T27" s="76" t="str">
        <f t="shared" si="6"/>
        <v>窓リノベ24内窓</v>
      </c>
      <c r="U27" s="77" t="str">
        <f>IF(P27&lt;&gt;"",IFERROR(IF(依頼書!$O$2="共同住宅（4階建以上）",VLOOKUP(T27,補助額!A:H,8,FALSE),VLOOKUP(T27,補助額!A:H,7,FALSE)),"－"),"")</f>
        <v/>
      </c>
      <c r="V27" s="86" t="str">
        <f>IF(AND(R27&lt;&gt;"",U27&lt;&gt;""),U27*R27,"")</f>
        <v/>
      </c>
      <c r="W27" s="113" t="str">
        <f>IF(P27="","",IF(OR(依頼書!$M$2="選択してください",依頼書!$M$2=""),"地域を選択してください",IF(OR(依頼書!$O$2="選択してください",依頼書!$O$2=""),"建て方を選択してください",IFERROR(VLOOKUP(X27,こどもエコグレード!A:E,5,FALSE),"対象外"))))</f>
        <v/>
      </c>
      <c r="X27" s="79" t="str">
        <f>P27&amp;IF(依頼書!$O$2="戸建住宅","戸建住宅","共同住宅")&amp;依頼書!$M$2</f>
        <v>共同住宅選択してください</v>
      </c>
      <c r="Y27" s="79" t="str">
        <f t="shared" si="8"/>
        <v>子育てエコ外窓</v>
      </c>
      <c r="Z27" s="80" t="str">
        <f>IF(P27&lt;&gt;"",IFERROR(IF(依頼書!$O$2="共同住宅（4階建以上）",VLOOKUP(Y27,補助額!A:H,8,FALSE),VLOOKUP(Y27,補助額!A:H,7,FALSE)),"－"),"")</f>
        <v/>
      </c>
      <c r="AA27" s="87" t="str">
        <f>IF(AND(R27&lt;&gt;"",Z27&lt;&gt;""),Z27*R27,"")</f>
        <v/>
      </c>
      <c r="AB27" s="79" t="str">
        <f t="shared" si="10"/>
        <v/>
      </c>
      <c r="AC27" s="79" t="str">
        <f t="shared" si="11"/>
        <v>子育てエコ内窓</v>
      </c>
      <c r="AD27" s="80" t="str">
        <f>IF(Q27&lt;&gt;"",IFERROR(IF(依頼書!$O$2="共同住宅（4階建以上）",VLOOKUP(AC27,補助額!A:H,8,FALSE),VLOOKUP(AC27,補助額!A:H,7,FALSE)),"－"),"")</f>
        <v/>
      </c>
      <c r="AE27" s="88" t="str">
        <f>IF(AND(R27&lt;&gt;"",AD27&lt;&gt;""),AD27*R27,"")</f>
        <v/>
      </c>
      <c r="AF27" s="82" t="str">
        <f>IF(P27="","",IF(OR(依頼書!$M$2="選択してください",依頼書!$M$2=""),"地域を選択してください",IF(OR(依頼書!$O$2="選択してください",依頼書!$O$2=""),"建て方を選択してください",IFERROR(VLOOKUP(AG27,こどもエコグレード!A:F,6,FALSE),"対象外"))))</f>
        <v/>
      </c>
      <c r="AG27" s="83" t="str">
        <f>P27&amp;IF(依頼書!$O$2="戸建住宅","戸建住宅","共同住宅")&amp;依頼書!$M$2</f>
        <v>共同住宅選択してください</v>
      </c>
      <c r="AH27" s="89"/>
      <c r="AI27" s="89"/>
      <c r="AJ27" s="89"/>
    </row>
    <row r="28" spans="1:36" ht="18" customHeight="1" x14ac:dyDescent="0.4">
      <c r="A28" s="64" t="str">
        <f t="shared" si="0"/>
        <v/>
      </c>
      <c r="B28" s="64" t="str">
        <f t="shared" si="1"/>
        <v/>
      </c>
      <c r="C28" s="64" t="str">
        <f t="shared" si="2"/>
        <v/>
      </c>
      <c r="D28" s="64" t="str">
        <f t="shared" si="3"/>
        <v/>
      </c>
      <c r="E28" s="64">
        <f>IFERROR(VLOOKUP(K28&amp;L28,LIXIL対象製品リスト!T:W,3,FALSE),0)</f>
        <v>0</v>
      </c>
      <c r="F28" s="64">
        <f>IFERROR(VLOOKUP(L28&amp;M28,LIXIL対象製品リスト!T:W,4,FALSE),0)</f>
        <v>0</v>
      </c>
      <c r="H28" s="72"/>
      <c r="I28" s="72"/>
      <c r="J28" s="72"/>
      <c r="K28" s="111" t="str">
        <f>IF($H28="","",IFERROR(VLOOKUP($H28,LIXIL対象製品リスト!$A:$N,2,FALSE),"型番が存在しません"))</f>
        <v/>
      </c>
      <c r="L28" s="112" t="str">
        <f>IF($H28="","",IFERROR(VLOOKUP($H28,LIXIL対象製品リスト!$A:$N,4,FALSE),"型番が存在しません"))</f>
        <v/>
      </c>
      <c r="M28" s="111" t="str">
        <f>IF($H28="","",IFERROR(VLOOKUP($H28,LIXIL対象製品リスト!$A:$N,5,FALSE),"型番が存在しません"))</f>
        <v/>
      </c>
      <c r="N28" s="112" t="str">
        <f>IF($H28="","",IFERROR(VLOOKUP($H28,LIXIL対象製品リスト!$A:$N,8,FALSE),"型番が存在しません"))</f>
        <v/>
      </c>
      <c r="O28" s="74" t="str">
        <f>IF(OR(I28="",J28=""),"",IF((I28+E28)*(J28+F28)/10^6&gt;=サイズ!$D$13,"大（L）",IF((I28+E28)*(J28+F28)/10^6&gt;=サイズ!$D$12,"中（M）",IF((I28+E28)*(J28+F28)/10^6&gt;=サイズ!$D$11,"小（S）",IF((I28+E28)*(J28+F28)/10^6&gt;=サイズ!$D$10,"極小（X）","対象外")))))</f>
        <v/>
      </c>
      <c r="P28" s="74" t="str">
        <f t="shared" si="4"/>
        <v/>
      </c>
      <c r="Q28" s="74" t="str">
        <f>IF(H28="","",IF(K28="型番が存在しません","型番が存在しません",IF(OR(,I28="",J28=""),"サイズが一致しません",IF(IFERROR(VLOOKUP($H28,LIXIL対象製品リスト!$A:$N,14,FALSE),"型番が存在しません")=O28,"OK","サイズが一致しません"))))</f>
        <v/>
      </c>
      <c r="R28" s="85"/>
      <c r="S28" s="76" t="str">
        <f t="shared" si="5"/>
        <v/>
      </c>
      <c r="T28" s="76" t="str">
        <f t="shared" si="6"/>
        <v>窓リノベ24内窓</v>
      </c>
      <c r="U28" s="77" t="str">
        <f>IF(P28&lt;&gt;"",IFERROR(IF(依頼書!$O$2="共同住宅（4階建以上）",VLOOKUP(T28,補助額!A:H,8,FALSE),VLOOKUP(T28,補助額!A:H,7,FALSE)),"－"),"")</f>
        <v/>
      </c>
      <c r="V28" s="86" t="str">
        <f t="shared" si="7"/>
        <v/>
      </c>
      <c r="W28" s="113" t="str">
        <f>IF(P28="","",IF(OR(依頼書!$M$2="選択してください",依頼書!$M$2=""),"地域を選択してください",IF(OR(依頼書!$O$2="選択してください",依頼書!$O$2=""),"建て方を選択してください",IFERROR(VLOOKUP(X28,こどもエコグレード!A:E,5,FALSE),"対象外"))))</f>
        <v/>
      </c>
      <c r="X28" s="79" t="str">
        <f>P28&amp;IF(依頼書!$O$2="戸建住宅","戸建住宅","共同住宅")&amp;依頼書!$M$2</f>
        <v>共同住宅選択してください</v>
      </c>
      <c r="Y28" s="79" t="str">
        <f t="shared" si="8"/>
        <v>子育てエコ外窓</v>
      </c>
      <c r="Z28" s="80" t="str">
        <f>IF(P28&lt;&gt;"",IFERROR(IF(依頼書!$O$2="共同住宅（4階建以上）",VLOOKUP(Y28,補助額!A:H,8,FALSE),VLOOKUP(Y28,補助額!A:H,7,FALSE)),"－"),"")</f>
        <v/>
      </c>
      <c r="AA28" s="87" t="str">
        <f t="shared" si="9"/>
        <v/>
      </c>
      <c r="AB28" s="79" t="str">
        <f t="shared" si="10"/>
        <v/>
      </c>
      <c r="AC28" s="79" t="str">
        <f t="shared" si="11"/>
        <v>子育てエコ内窓</v>
      </c>
      <c r="AD28" s="80" t="str">
        <f>IF(Q28&lt;&gt;"",IFERROR(IF(依頼書!$O$2="共同住宅（4階建以上）",VLOOKUP(AC28,補助額!A:H,8,FALSE),VLOOKUP(AC28,補助額!A:H,7,FALSE)),"－"),"")</f>
        <v/>
      </c>
      <c r="AE28" s="88" t="str">
        <f t="shared" si="12"/>
        <v/>
      </c>
      <c r="AF28" s="82" t="str">
        <f>IF(P28="","",IF(OR(依頼書!$M$2="選択してください",依頼書!$M$2=""),"地域を選択してください",IF(OR(依頼書!$O$2="選択してください",依頼書!$O$2=""),"建て方を選択してください",IFERROR(VLOOKUP(AG28,こどもエコグレード!A:F,6,FALSE),"対象外"))))</f>
        <v/>
      </c>
      <c r="AG28" s="83" t="str">
        <f>P28&amp;IF(依頼書!$O$2="戸建住宅","戸建住宅","共同住宅")&amp;依頼書!$M$2</f>
        <v>共同住宅選択してください</v>
      </c>
      <c r="AH28" s="89"/>
      <c r="AI28" s="89"/>
      <c r="AJ28" s="89"/>
    </row>
    <row r="29" spans="1:36" ht="18" customHeight="1" x14ac:dyDescent="0.4">
      <c r="A29" s="64" t="str">
        <f t="shared" si="0"/>
        <v/>
      </c>
      <c r="B29" s="64" t="str">
        <f t="shared" si="1"/>
        <v/>
      </c>
      <c r="C29" s="64" t="str">
        <f t="shared" si="2"/>
        <v/>
      </c>
      <c r="D29" s="64" t="str">
        <f t="shared" si="3"/>
        <v/>
      </c>
      <c r="E29" s="64">
        <f>IFERROR(VLOOKUP(K29&amp;L29,LIXIL対象製品リスト!T:W,3,FALSE),0)</f>
        <v>0</v>
      </c>
      <c r="F29" s="64">
        <f>IFERROR(VLOOKUP(L29&amp;M29,LIXIL対象製品リスト!T:W,4,FALSE),0)</f>
        <v>0</v>
      </c>
      <c r="H29" s="72"/>
      <c r="I29" s="72"/>
      <c r="J29" s="72"/>
      <c r="K29" s="111" t="str">
        <f>IF($H29="","",IFERROR(VLOOKUP($H29,LIXIL対象製品リスト!$A:$N,2,FALSE),"型番が存在しません"))</f>
        <v/>
      </c>
      <c r="L29" s="112" t="str">
        <f>IF($H29="","",IFERROR(VLOOKUP($H29,LIXIL対象製品リスト!$A:$N,4,FALSE),"型番が存在しません"))</f>
        <v/>
      </c>
      <c r="M29" s="111" t="str">
        <f>IF($H29="","",IFERROR(VLOOKUP($H29,LIXIL対象製品リスト!$A:$N,5,FALSE),"型番が存在しません"))</f>
        <v/>
      </c>
      <c r="N29" s="112" t="str">
        <f>IF($H29="","",IFERROR(VLOOKUP($H29,LIXIL対象製品リスト!$A:$N,8,FALSE),"型番が存在しません"))</f>
        <v/>
      </c>
      <c r="O29" s="74" t="str">
        <f>IF(OR(I29="",J29=""),"",IF((I29+E29)*(J29+F29)/10^6&gt;=サイズ!$D$13,"大（L）",IF((I29+E29)*(J29+F29)/10^6&gt;=サイズ!$D$12,"中（M）",IF((I29+E29)*(J29+F29)/10^6&gt;=サイズ!$D$11,"小（S）",IF((I29+E29)*(J29+F29)/10^6&gt;=サイズ!$D$10,"極小（X）","対象外")))))</f>
        <v/>
      </c>
      <c r="P29" s="74" t="str">
        <f t="shared" si="4"/>
        <v/>
      </c>
      <c r="Q29" s="74" t="str">
        <f>IF(H29="","",IF(K29="型番が存在しません","型番が存在しません",IF(OR(,I29="",J29=""),"サイズが一致しません",IF(IFERROR(VLOOKUP($H29,LIXIL対象製品リスト!$A:$N,14,FALSE),"型番が存在しません")=O29,"OK","サイズが一致しません"))))</f>
        <v/>
      </c>
      <c r="R29" s="85"/>
      <c r="S29" s="76" t="str">
        <f t="shared" si="5"/>
        <v/>
      </c>
      <c r="T29" s="76" t="str">
        <f t="shared" si="6"/>
        <v>窓リノベ24内窓</v>
      </c>
      <c r="U29" s="77" t="str">
        <f>IF(P29&lt;&gt;"",IFERROR(IF(依頼書!$O$2="共同住宅（4階建以上）",VLOOKUP(T29,補助額!A:H,8,FALSE),VLOOKUP(T29,補助額!A:H,7,FALSE)),"－"),"")</f>
        <v/>
      </c>
      <c r="V29" s="86" t="str">
        <f t="shared" si="7"/>
        <v/>
      </c>
      <c r="W29" s="113" t="str">
        <f>IF(P29="","",IF(OR(依頼書!$M$2="選択してください",依頼書!$M$2=""),"地域を選択してください",IF(OR(依頼書!$O$2="選択してください",依頼書!$O$2=""),"建て方を選択してください",IFERROR(VLOOKUP(X29,こどもエコグレード!A:E,5,FALSE),"対象外"))))</f>
        <v/>
      </c>
      <c r="X29" s="79" t="str">
        <f>P29&amp;IF(依頼書!$O$2="戸建住宅","戸建住宅","共同住宅")&amp;依頼書!$M$2</f>
        <v>共同住宅選択してください</v>
      </c>
      <c r="Y29" s="79" t="str">
        <f t="shared" si="8"/>
        <v>子育てエコ外窓</v>
      </c>
      <c r="Z29" s="80" t="str">
        <f>IF(P29&lt;&gt;"",IFERROR(IF(依頼書!$O$2="共同住宅（4階建以上）",VLOOKUP(Y29,補助額!A:H,8,FALSE),VLOOKUP(Y29,補助額!A:H,7,FALSE)),"－"),"")</f>
        <v/>
      </c>
      <c r="AA29" s="87" t="str">
        <f t="shared" si="9"/>
        <v/>
      </c>
      <c r="AB29" s="79" t="str">
        <f t="shared" si="10"/>
        <v/>
      </c>
      <c r="AC29" s="79" t="str">
        <f t="shared" si="11"/>
        <v>子育てエコ内窓</v>
      </c>
      <c r="AD29" s="80" t="str">
        <f>IF(Q29&lt;&gt;"",IFERROR(IF(依頼書!$O$2="共同住宅（4階建以上）",VLOOKUP(AC29,補助額!A:H,8,FALSE),VLOOKUP(AC29,補助額!A:H,7,FALSE)),"－"),"")</f>
        <v/>
      </c>
      <c r="AE29" s="88" t="str">
        <f t="shared" si="12"/>
        <v/>
      </c>
      <c r="AF29" s="82" t="str">
        <f>IF(P29="","",IF(OR(依頼書!$M$2="選択してください",依頼書!$M$2=""),"地域を選択してください",IF(OR(依頼書!$O$2="選択してください",依頼書!$O$2=""),"建て方を選択してください",IFERROR(VLOOKUP(AG29,こどもエコグレード!A:F,6,FALSE),"対象外"))))</f>
        <v/>
      </c>
      <c r="AG29" s="83" t="str">
        <f>P29&amp;IF(依頼書!$O$2="戸建住宅","戸建住宅","共同住宅")&amp;依頼書!$M$2</f>
        <v>共同住宅選択してください</v>
      </c>
      <c r="AH29" s="89"/>
      <c r="AI29" s="89"/>
      <c r="AJ29" s="89"/>
    </row>
    <row r="30" spans="1:36" ht="18" customHeight="1" x14ac:dyDescent="0.4">
      <c r="A30" s="64" t="str">
        <f t="shared" si="0"/>
        <v/>
      </c>
      <c r="B30" s="64" t="str">
        <f t="shared" si="1"/>
        <v/>
      </c>
      <c r="C30" s="64" t="str">
        <f t="shared" si="2"/>
        <v/>
      </c>
      <c r="D30" s="64" t="str">
        <f t="shared" si="3"/>
        <v/>
      </c>
      <c r="E30" s="64">
        <f>IFERROR(VLOOKUP(K30&amp;L30,LIXIL対象製品リスト!T:W,3,FALSE),0)</f>
        <v>0</v>
      </c>
      <c r="F30" s="64">
        <f>IFERROR(VLOOKUP(L30&amp;M30,LIXIL対象製品リスト!T:W,4,FALSE),0)</f>
        <v>0</v>
      </c>
      <c r="H30" s="72"/>
      <c r="I30" s="72"/>
      <c r="J30" s="72"/>
      <c r="K30" s="111" t="str">
        <f>IF($H30="","",IFERROR(VLOOKUP($H30,LIXIL対象製品リスト!$A:$N,2,FALSE),"型番が存在しません"))</f>
        <v/>
      </c>
      <c r="L30" s="112" t="str">
        <f>IF($H30="","",IFERROR(VLOOKUP($H30,LIXIL対象製品リスト!$A:$N,4,FALSE),"型番が存在しません"))</f>
        <v/>
      </c>
      <c r="M30" s="111" t="str">
        <f>IF($H30="","",IFERROR(VLOOKUP($H30,LIXIL対象製品リスト!$A:$N,5,FALSE),"型番が存在しません"))</f>
        <v/>
      </c>
      <c r="N30" s="112" t="str">
        <f>IF($H30="","",IFERROR(VLOOKUP($H30,LIXIL対象製品リスト!$A:$N,8,FALSE),"型番が存在しません"))</f>
        <v/>
      </c>
      <c r="O30" s="74" t="str">
        <f>IF(OR(I30="",J30=""),"",IF((I30+E30)*(J30+F30)/10^6&gt;=サイズ!$D$13,"大（L）",IF((I30+E30)*(J30+F30)/10^6&gt;=サイズ!$D$12,"中（M）",IF((I30+E30)*(J30+F30)/10^6&gt;=サイズ!$D$11,"小（S）",IF((I30+E30)*(J30+F30)/10^6&gt;=サイズ!$D$10,"極小（X）","対象外")))))</f>
        <v/>
      </c>
      <c r="P30" s="74" t="str">
        <f t="shared" si="4"/>
        <v/>
      </c>
      <c r="Q30" s="74" t="str">
        <f>IF(H30="","",IF(K30="型番が存在しません","型番が存在しません",IF(OR(,I30="",J30=""),"サイズが一致しません",IF(IFERROR(VLOOKUP($H30,LIXIL対象製品リスト!$A:$N,14,FALSE),"型番が存在しません")=O30,"OK","サイズが一致しません"))))</f>
        <v/>
      </c>
      <c r="R30" s="85"/>
      <c r="S30" s="76" t="str">
        <f t="shared" si="5"/>
        <v/>
      </c>
      <c r="T30" s="76" t="str">
        <f t="shared" si="6"/>
        <v>窓リノベ24内窓</v>
      </c>
      <c r="U30" s="77" t="str">
        <f>IF(P30&lt;&gt;"",IFERROR(IF(依頼書!$O$2="共同住宅（4階建以上）",VLOOKUP(T30,補助額!A:H,8,FALSE),VLOOKUP(T30,補助額!A:H,7,FALSE)),"－"),"")</f>
        <v/>
      </c>
      <c r="V30" s="86" t="str">
        <f t="shared" si="7"/>
        <v/>
      </c>
      <c r="W30" s="113" t="str">
        <f>IF(P30="","",IF(OR(依頼書!$M$2="選択してください",依頼書!$M$2=""),"地域を選択してください",IF(OR(依頼書!$O$2="選択してください",依頼書!$O$2=""),"建て方を選択してください",IFERROR(VLOOKUP(X30,こどもエコグレード!A:E,5,FALSE),"対象外"))))</f>
        <v/>
      </c>
      <c r="X30" s="79" t="str">
        <f>P30&amp;IF(依頼書!$O$2="戸建住宅","戸建住宅","共同住宅")&amp;依頼書!$M$2</f>
        <v>共同住宅選択してください</v>
      </c>
      <c r="Y30" s="79" t="str">
        <f t="shared" si="8"/>
        <v>子育てエコ外窓</v>
      </c>
      <c r="Z30" s="80" t="str">
        <f>IF(P30&lt;&gt;"",IFERROR(IF(依頼書!$O$2="共同住宅（4階建以上）",VLOOKUP(Y30,補助額!A:H,8,FALSE),VLOOKUP(Y30,補助額!A:H,7,FALSE)),"－"),"")</f>
        <v/>
      </c>
      <c r="AA30" s="87" t="str">
        <f t="shared" si="9"/>
        <v/>
      </c>
      <c r="AB30" s="79" t="str">
        <f t="shared" si="10"/>
        <v/>
      </c>
      <c r="AC30" s="79" t="str">
        <f t="shared" si="11"/>
        <v>子育てエコ内窓</v>
      </c>
      <c r="AD30" s="80" t="str">
        <f>IF(Q30&lt;&gt;"",IFERROR(IF(依頼書!$O$2="共同住宅（4階建以上）",VLOOKUP(AC30,補助額!A:H,8,FALSE),VLOOKUP(AC30,補助額!A:H,7,FALSE)),"－"),"")</f>
        <v/>
      </c>
      <c r="AE30" s="88" t="str">
        <f t="shared" si="12"/>
        <v/>
      </c>
      <c r="AF30" s="82" t="str">
        <f>IF(P30="","",IF(OR(依頼書!$M$2="選択してください",依頼書!$M$2=""),"地域を選択してください",IF(OR(依頼書!$O$2="選択してください",依頼書!$O$2=""),"建て方を選択してください",IFERROR(VLOOKUP(AG30,こどもエコグレード!A:F,6,FALSE),"対象外"))))</f>
        <v/>
      </c>
      <c r="AG30" s="83" t="str">
        <f>P30&amp;IF(依頼書!$O$2="戸建住宅","戸建住宅","共同住宅")&amp;依頼書!$M$2</f>
        <v>共同住宅選択してください</v>
      </c>
      <c r="AH30" s="89"/>
      <c r="AI30" s="89"/>
      <c r="AJ30" s="89"/>
    </row>
    <row r="31" spans="1:36" ht="18" customHeight="1" x14ac:dyDescent="0.4">
      <c r="A31" s="64" t="str">
        <f t="shared" si="0"/>
        <v/>
      </c>
      <c r="B31" s="64" t="str">
        <f t="shared" si="1"/>
        <v/>
      </c>
      <c r="C31" s="64" t="str">
        <f t="shared" si="2"/>
        <v/>
      </c>
      <c r="D31" s="64" t="str">
        <f t="shared" si="3"/>
        <v/>
      </c>
      <c r="E31" s="64">
        <f>IFERROR(VLOOKUP(K31&amp;L31,LIXIL対象製品リスト!T:W,3,FALSE),0)</f>
        <v>0</v>
      </c>
      <c r="F31" s="64">
        <f>IFERROR(VLOOKUP(L31&amp;M31,LIXIL対象製品リスト!T:W,4,FALSE),0)</f>
        <v>0</v>
      </c>
      <c r="H31" s="72"/>
      <c r="I31" s="72"/>
      <c r="J31" s="72"/>
      <c r="K31" s="111" t="str">
        <f>IF($H31="","",IFERROR(VLOOKUP($H31,LIXIL対象製品リスト!$A:$N,2,FALSE),"型番が存在しません"))</f>
        <v/>
      </c>
      <c r="L31" s="112" t="str">
        <f>IF($H31="","",IFERROR(VLOOKUP($H31,LIXIL対象製品リスト!$A:$N,4,FALSE),"型番が存在しません"))</f>
        <v/>
      </c>
      <c r="M31" s="111" t="str">
        <f>IF($H31="","",IFERROR(VLOOKUP($H31,LIXIL対象製品リスト!$A:$N,5,FALSE),"型番が存在しません"))</f>
        <v/>
      </c>
      <c r="N31" s="112" t="str">
        <f>IF($H31="","",IFERROR(VLOOKUP($H31,LIXIL対象製品リスト!$A:$N,8,FALSE),"型番が存在しません"))</f>
        <v/>
      </c>
      <c r="O31" s="74" t="str">
        <f>IF(OR(I31="",J31=""),"",IF((I31+E31)*(J31+F31)/10^6&gt;=サイズ!$D$13,"大（L）",IF((I31+E31)*(J31+F31)/10^6&gt;=サイズ!$D$12,"中（M）",IF((I31+E31)*(J31+F31)/10^6&gt;=サイズ!$D$11,"小（S）",IF((I31+E31)*(J31+F31)/10^6&gt;=サイズ!$D$10,"極小（X）","対象外")))))</f>
        <v/>
      </c>
      <c r="P31" s="74" t="str">
        <f t="shared" si="4"/>
        <v/>
      </c>
      <c r="Q31" s="74" t="str">
        <f>IF(H31="","",IF(K31="型番が存在しません","型番が存在しません",IF(OR(,I31="",J31=""),"サイズが一致しません",IF(IFERROR(VLOOKUP($H31,LIXIL対象製品リスト!$A:$N,14,FALSE),"型番が存在しません")=O31,"OK","サイズが一致しません"))))</f>
        <v/>
      </c>
      <c r="R31" s="85"/>
      <c r="S31" s="76" t="str">
        <f t="shared" si="5"/>
        <v/>
      </c>
      <c r="T31" s="76" t="str">
        <f t="shared" si="6"/>
        <v>窓リノベ24内窓</v>
      </c>
      <c r="U31" s="77" t="str">
        <f>IF(P31&lt;&gt;"",IFERROR(IF(依頼書!$O$2="共同住宅（4階建以上）",VLOOKUP(T31,補助額!A:H,8,FALSE),VLOOKUP(T31,補助額!A:H,7,FALSE)),"－"),"")</f>
        <v/>
      </c>
      <c r="V31" s="86" t="str">
        <f t="shared" si="7"/>
        <v/>
      </c>
      <c r="W31" s="113" t="str">
        <f>IF(P31="","",IF(OR(依頼書!$M$2="選択してください",依頼書!$M$2=""),"地域を選択してください",IF(OR(依頼書!$O$2="選択してください",依頼書!$O$2=""),"建て方を選択してください",IFERROR(VLOOKUP(X31,こどもエコグレード!A:E,5,FALSE),"対象外"))))</f>
        <v/>
      </c>
      <c r="X31" s="79" t="str">
        <f>P31&amp;IF(依頼書!$O$2="戸建住宅","戸建住宅","共同住宅")&amp;依頼書!$M$2</f>
        <v>共同住宅選択してください</v>
      </c>
      <c r="Y31" s="79" t="str">
        <f t="shared" si="8"/>
        <v>子育てエコ外窓</v>
      </c>
      <c r="Z31" s="80" t="str">
        <f>IF(P31&lt;&gt;"",IFERROR(IF(依頼書!$O$2="共同住宅（4階建以上）",VLOOKUP(Y31,補助額!A:H,8,FALSE),VLOOKUP(Y31,補助額!A:H,7,FALSE)),"－"),"")</f>
        <v/>
      </c>
      <c r="AA31" s="87" t="str">
        <f t="shared" si="9"/>
        <v/>
      </c>
      <c r="AB31" s="79" t="str">
        <f t="shared" si="10"/>
        <v/>
      </c>
      <c r="AC31" s="79" t="str">
        <f t="shared" si="11"/>
        <v>子育てエコ内窓</v>
      </c>
      <c r="AD31" s="80" t="str">
        <f>IF(Q31&lt;&gt;"",IFERROR(IF(依頼書!$O$2="共同住宅（4階建以上）",VLOOKUP(AC31,補助額!A:H,8,FALSE),VLOOKUP(AC31,補助額!A:H,7,FALSE)),"－"),"")</f>
        <v/>
      </c>
      <c r="AE31" s="88" t="str">
        <f t="shared" si="12"/>
        <v/>
      </c>
      <c r="AF31" s="82" t="str">
        <f>IF(P31="","",IF(OR(依頼書!$M$2="選択してください",依頼書!$M$2=""),"地域を選択してください",IF(OR(依頼書!$O$2="選択してください",依頼書!$O$2=""),"建て方を選択してください",IFERROR(VLOOKUP(AG31,こどもエコグレード!A:F,6,FALSE),"対象外"))))</f>
        <v/>
      </c>
      <c r="AG31" s="83" t="str">
        <f>P31&amp;IF(依頼書!$O$2="戸建住宅","戸建住宅","共同住宅")&amp;依頼書!$M$2</f>
        <v>共同住宅選択してください</v>
      </c>
      <c r="AH31" s="89"/>
      <c r="AI31" s="89"/>
      <c r="AJ31" s="89"/>
    </row>
    <row r="32" spans="1:36" ht="18" customHeight="1" x14ac:dyDescent="0.4">
      <c r="A32" s="64" t="str">
        <f t="shared" si="0"/>
        <v/>
      </c>
      <c r="B32" s="64" t="str">
        <f t="shared" si="1"/>
        <v/>
      </c>
      <c r="C32" s="64" t="str">
        <f t="shared" si="2"/>
        <v/>
      </c>
      <c r="D32" s="64" t="str">
        <f t="shared" si="3"/>
        <v/>
      </c>
      <c r="E32" s="64">
        <f>IFERROR(VLOOKUP(K32&amp;L32,LIXIL対象製品リスト!T:W,3,FALSE),0)</f>
        <v>0</v>
      </c>
      <c r="F32" s="64">
        <f>IFERROR(VLOOKUP(L32&amp;M32,LIXIL対象製品リスト!T:W,4,FALSE),0)</f>
        <v>0</v>
      </c>
      <c r="H32" s="72"/>
      <c r="I32" s="72"/>
      <c r="J32" s="72"/>
      <c r="K32" s="111" t="str">
        <f>IF($H32="","",IFERROR(VLOOKUP($H32,LIXIL対象製品リスト!$A:$N,2,FALSE),"型番が存在しません"))</f>
        <v/>
      </c>
      <c r="L32" s="112" t="str">
        <f>IF($H32="","",IFERROR(VLOOKUP($H32,LIXIL対象製品リスト!$A:$N,4,FALSE),"型番が存在しません"))</f>
        <v/>
      </c>
      <c r="M32" s="111" t="str">
        <f>IF($H32="","",IFERROR(VLOOKUP($H32,LIXIL対象製品リスト!$A:$N,5,FALSE),"型番が存在しません"))</f>
        <v/>
      </c>
      <c r="N32" s="112" t="str">
        <f>IF($H32="","",IFERROR(VLOOKUP($H32,LIXIL対象製品リスト!$A:$N,8,FALSE),"型番が存在しません"))</f>
        <v/>
      </c>
      <c r="O32" s="74" t="str">
        <f>IF(OR(I32="",J32=""),"",IF((I32+E32)*(J32+F32)/10^6&gt;=サイズ!$D$13,"大（L）",IF((I32+E32)*(J32+F32)/10^6&gt;=サイズ!$D$12,"中（M）",IF((I32+E32)*(J32+F32)/10^6&gt;=サイズ!$D$11,"小（S）",IF((I32+E32)*(J32+F32)/10^6&gt;=サイズ!$D$10,"極小（X）","対象外")))))</f>
        <v/>
      </c>
      <c r="P32" s="74" t="str">
        <f t="shared" si="4"/>
        <v/>
      </c>
      <c r="Q32" s="74" t="str">
        <f>IF(H32="","",IF(K32="型番が存在しません","型番が存在しません",IF(OR(,I32="",J32=""),"サイズが一致しません",IF(IFERROR(VLOOKUP($H32,LIXIL対象製品リスト!$A:$N,14,FALSE),"型番が存在しません")=O32,"OK","サイズが一致しません"))))</f>
        <v/>
      </c>
      <c r="R32" s="85"/>
      <c r="S32" s="76" t="str">
        <f t="shared" si="5"/>
        <v/>
      </c>
      <c r="T32" s="76" t="str">
        <f t="shared" si="6"/>
        <v>窓リノベ24内窓</v>
      </c>
      <c r="U32" s="77" t="str">
        <f>IF(P32&lt;&gt;"",IFERROR(IF(依頼書!$O$2="共同住宅（4階建以上）",VLOOKUP(T32,補助額!A:H,8,FALSE),VLOOKUP(T32,補助額!A:H,7,FALSE)),"－"),"")</f>
        <v/>
      </c>
      <c r="V32" s="86" t="str">
        <f t="shared" si="7"/>
        <v/>
      </c>
      <c r="W32" s="113" t="str">
        <f>IF(P32="","",IF(OR(依頼書!$M$2="選択してください",依頼書!$M$2=""),"地域を選択してください",IF(OR(依頼書!$O$2="選択してください",依頼書!$O$2=""),"建て方を選択してください",IFERROR(VLOOKUP(X32,こどもエコグレード!A:E,5,FALSE),"対象外"))))</f>
        <v/>
      </c>
      <c r="X32" s="79" t="str">
        <f>P32&amp;IF(依頼書!$O$2="戸建住宅","戸建住宅","共同住宅")&amp;依頼書!$M$2</f>
        <v>共同住宅選択してください</v>
      </c>
      <c r="Y32" s="79" t="str">
        <f t="shared" si="8"/>
        <v>子育てエコ外窓</v>
      </c>
      <c r="Z32" s="80" t="str">
        <f>IF(P32&lt;&gt;"",IFERROR(IF(依頼書!$O$2="共同住宅（4階建以上）",VLOOKUP(Y32,補助額!A:H,8,FALSE),VLOOKUP(Y32,補助額!A:H,7,FALSE)),"－"),"")</f>
        <v/>
      </c>
      <c r="AA32" s="87" t="str">
        <f t="shared" si="9"/>
        <v/>
      </c>
      <c r="AB32" s="79" t="str">
        <f t="shared" si="10"/>
        <v/>
      </c>
      <c r="AC32" s="79" t="str">
        <f t="shared" si="11"/>
        <v>子育てエコ内窓</v>
      </c>
      <c r="AD32" s="80" t="str">
        <f>IF(Q32&lt;&gt;"",IFERROR(IF(依頼書!$O$2="共同住宅（4階建以上）",VLOOKUP(AC32,補助額!A:H,8,FALSE),VLOOKUP(AC32,補助額!A:H,7,FALSE)),"－"),"")</f>
        <v/>
      </c>
      <c r="AE32" s="88" t="str">
        <f t="shared" si="12"/>
        <v/>
      </c>
      <c r="AF32" s="82" t="str">
        <f>IF(P32="","",IF(OR(依頼書!$M$2="選択してください",依頼書!$M$2=""),"地域を選択してください",IF(OR(依頼書!$O$2="選択してください",依頼書!$O$2=""),"建て方を選択してください",IFERROR(VLOOKUP(AG32,こどもエコグレード!A:F,6,FALSE),"対象外"))))</f>
        <v/>
      </c>
      <c r="AG32" s="83" t="str">
        <f>P32&amp;IF(依頼書!$O$2="戸建住宅","戸建住宅","共同住宅")&amp;依頼書!$M$2</f>
        <v>共同住宅選択してください</v>
      </c>
      <c r="AH32" s="89"/>
      <c r="AI32" s="89"/>
      <c r="AJ32" s="89"/>
    </row>
    <row r="33" spans="1:36" ht="18" customHeight="1" x14ac:dyDescent="0.4">
      <c r="A33" s="64" t="str">
        <f t="shared" si="0"/>
        <v/>
      </c>
      <c r="B33" s="64" t="str">
        <f t="shared" si="1"/>
        <v/>
      </c>
      <c r="C33" s="64" t="str">
        <f t="shared" si="2"/>
        <v/>
      </c>
      <c r="D33" s="64" t="str">
        <f t="shared" si="3"/>
        <v/>
      </c>
      <c r="E33" s="64">
        <f>IFERROR(VLOOKUP(K33&amp;L33,LIXIL対象製品リスト!T:W,3,FALSE),0)</f>
        <v>0</v>
      </c>
      <c r="F33" s="64">
        <f>IFERROR(VLOOKUP(L33&amp;M33,LIXIL対象製品リスト!T:W,4,FALSE),0)</f>
        <v>0</v>
      </c>
      <c r="H33" s="72"/>
      <c r="I33" s="72"/>
      <c r="J33" s="72"/>
      <c r="K33" s="111" t="str">
        <f>IF($H33="","",IFERROR(VLOOKUP($H33,LIXIL対象製品リスト!$A:$N,2,FALSE),"型番が存在しません"))</f>
        <v/>
      </c>
      <c r="L33" s="112" t="str">
        <f>IF($H33="","",IFERROR(VLOOKUP($H33,LIXIL対象製品リスト!$A:$N,4,FALSE),"型番が存在しません"))</f>
        <v/>
      </c>
      <c r="M33" s="111" t="str">
        <f>IF($H33="","",IFERROR(VLOOKUP($H33,LIXIL対象製品リスト!$A:$N,5,FALSE),"型番が存在しません"))</f>
        <v/>
      </c>
      <c r="N33" s="112" t="str">
        <f>IF($H33="","",IFERROR(VLOOKUP($H33,LIXIL対象製品リスト!$A:$N,8,FALSE),"型番が存在しません"))</f>
        <v/>
      </c>
      <c r="O33" s="74" t="str">
        <f>IF(OR(I33="",J33=""),"",IF((I33+E33)*(J33+F33)/10^6&gt;=サイズ!$D$13,"大（L）",IF((I33+E33)*(J33+F33)/10^6&gt;=サイズ!$D$12,"中（M）",IF((I33+E33)*(J33+F33)/10^6&gt;=サイズ!$D$11,"小（S）",IF((I33+E33)*(J33+F33)/10^6&gt;=サイズ!$D$10,"極小（X）","対象外")))))</f>
        <v/>
      </c>
      <c r="P33" s="74" t="str">
        <f t="shared" si="4"/>
        <v/>
      </c>
      <c r="Q33" s="74" t="str">
        <f>IF(H33="","",IF(K33="型番が存在しません","型番が存在しません",IF(OR(,I33="",J33=""),"サイズが一致しません",IF(IFERROR(VLOOKUP($H33,LIXIL対象製品リスト!$A:$N,14,FALSE),"型番が存在しません")=O33,"OK","サイズが一致しません"))))</f>
        <v/>
      </c>
      <c r="R33" s="85"/>
      <c r="S33" s="76" t="str">
        <f t="shared" si="5"/>
        <v/>
      </c>
      <c r="T33" s="76" t="str">
        <f t="shared" si="6"/>
        <v>窓リノベ24内窓</v>
      </c>
      <c r="U33" s="77" t="str">
        <f>IF(P33&lt;&gt;"",IFERROR(IF(依頼書!$O$2="共同住宅（4階建以上）",VLOOKUP(T33,補助額!A:H,8,FALSE),VLOOKUP(T33,補助額!A:H,7,FALSE)),"－"),"")</f>
        <v/>
      </c>
      <c r="V33" s="86" t="str">
        <f t="shared" si="7"/>
        <v/>
      </c>
      <c r="W33" s="113" t="str">
        <f>IF(P33="","",IF(OR(依頼書!$M$2="選択してください",依頼書!$M$2=""),"地域を選択してください",IF(OR(依頼書!$O$2="選択してください",依頼書!$O$2=""),"建て方を選択してください",IFERROR(VLOOKUP(X33,こどもエコグレード!A:E,5,FALSE),"対象外"))))</f>
        <v/>
      </c>
      <c r="X33" s="79" t="str">
        <f>P33&amp;IF(依頼書!$O$2="戸建住宅","戸建住宅","共同住宅")&amp;依頼書!$M$2</f>
        <v>共同住宅選択してください</v>
      </c>
      <c r="Y33" s="79" t="str">
        <f t="shared" si="8"/>
        <v>子育てエコ外窓</v>
      </c>
      <c r="Z33" s="80" t="str">
        <f>IF(P33&lt;&gt;"",IFERROR(IF(依頼書!$O$2="共同住宅（4階建以上）",VLOOKUP(Y33,補助額!A:H,8,FALSE),VLOOKUP(Y33,補助額!A:H,7,FALSE)),"－"),"")</f>
        <v/>
      </c>
      <c r="AA33" s="87" t="str">
        <f t="shared" si="9"/>
        <v/>
      </c>
      <c r="AB33" s="79" t="str">
        <f t="shared" si="10"/>
        <v/>
      </c>
      <c r="AC33" s="79" t="str">
        <f t="shared" si="11"/>
        <v>子育てエコ内窓</v>
      </c>
      <c r="AD33" s="80" t="str">
        <f>IF(Q33&lt;&gt;"",IFERROR(IF(依頼書!$O$2="共同住宅（4階建以上）",VLOOKUP(AC33,補助額!A:H,8,FALSE),VLOOKUP(AC33,補助額!A:H,7,FALSE)),"－"),"")</f>
        <v/>
      </c>
      <c r="AE33" s="88" t="str">
        <f t="shared" si="12"/>
        <v/>
      </c>
      <c r="AF33" s="82" t="str">
        <f>IF(P33="","",IF(OR(依頼書!$M$2="選択してください",依頼書!$M$2=""),"地域を選択してください",IF(OR(依頼書!$O$2="選択してください",依頼書!$O$2=""),"建て方を選択してください",IFERROR(VLOOKUP(AG33,こどもエコグレード!A:F,6,FALSE),"対象外"))))</f>
        <v/>
      </c>
      <c r="AG33" s="83" t="str">
        <f>P33&amp;IF(依頼書!$O$2="戸建住宅","戸建住宅","共同住宅")&amp;依頼書!$M$2</f>
        <v>共同住宅選択してください</v>
      </c>
      <c r="AH33" s="89"/>
      <c r="AI33" s="89"/>
      <c r="AJ33" s="89"/>
    </row>
    <row r="34" spans="1:36" ht="18" customHeight="1" x14ac:dyDescent="0.4">
      <c r="A34" s="64" t="str">
        <f t="shared" si="0"/>
        <v/>
      </c>
      <c r="B34" s="64" t="str">
        <f t="shared" si="1"/>
        <v/>
      </c>
      <c r="C34" s="64" t="str">
        <f t="shared" si="2"/>
        <v/>
      </c>
      <c r="D34" s="64" t="str">
        <f t="shared" si="3"/>
        <v/>
      </c>
      <c r="E34" s="64">
        <f>IFERROR(VLOOKUP(K34&amp;L34,LIXIL対象製品リスト!T:W,3,FALSE),0)</f>
        <v>0</v>
      </c>
      <c r="F34" s="64">
        <f>IFERROR(VLOOKUP(L34&amp;M34,LIXIL対象製品リスト!T:W,4,FALSE),0)</f>
        <v>0</v>
      </c>
      <c r="H34" s="72"/>
      <c r="I34" s="72"/>
      <c r="J34" s="72"/>
      <c r="K34" s="111" t="str">
        <f>IF($H34="","",IFERROR(VLOOKUP($H34,LIXIL対象製品リスト!$A:$N,2,FALSE),"型番が存在しません"))</f>
        <v/>
      </c>
      <c r="L34" s="112" t="str">
        <f>IF($H34="","",IFERROR(VLOOKUP($H34,LIXIL対象製品リスト!$A:$N,4,FALSE),"型番が存在しません"))</f>
        <v/>
      </c>
      <c r="M34" s="111" t="str">
        <f>IF($H34="","",IFERROR(VLOOKUP($H34,LIXIL対象製品リスト!$A:$N,5,FALSE),"型番が存在しません"))</f>
        <v/>
      </c>
      <c r="N34" s="112" t="str">
        <f>IF($H34="","",IFERROR(VLOOKUP($H34,LIXIL対象製品リスト!$A:$N,8,FALSE),"型番が存在しません"))</f>
        <v/>
      </c>
      <c r="O34" s="74" t="str">
        <f>IF(OR(I34="",J34=""),"",IF((I34+E34)*(J34+F34)/10^6&gt;=サイズ!$D$13,"大（L）",IF((I34+E34)*(J34+F34)/10^6&gt;=サイズ!$D$12,"中（M）",IF((I34+E34)*(J34+F34)/10^6&gt;=サイズ!$D$11,"小（S）",IF((I34+E34)*(J34+F34)/10^6&gt;=サイズ!$D$10,"極小（X）","対象外")))))</f>
        <v/>
      </c>
      <c r="P34" s="74" t="str">
        <f t="shared" si="4"/>
        <v/>
      </c>
      <c r="Q34" s="74" t="str">
        <f>IF(H34="","",IF(K34="型番が存在しません","型番が存在しません",IF(OR(,I34="",J34=""),"サイズが一致しません",IF(IFERROR(VLOOKUP($H34,LIXIL対象製品リスト!$A:$N,14,FALSE),"型番が存在しません")=O34,"OK","サイズが一致しません"))))</f>
        <v/>
      </c>
      <c r="R34" s="85"/>
      <c r="S34" s="76" t="str">
        <f t="shared" si="5"/>
        <v/>
      </c>
      <c r="T34" s="76" t="str">
        <f t="shared" si="6"/>
        <v>窓リノベ24内窓</v>
      </c>
      <c r="U34" s="77" t="str">
        <f>IF(P34&lt;&gt;"",IFERROR(IF(依頼書!$O$2="共同住宅（4階建以上）",VLOOKUP(T34,補助額!A:H,8,FALSE),VLOOKUP(T34,補助額!A:H,7,FALSE)),"－"),"")</f>
        <v/>
      </c>
      <c r="V34" s="86" t="str">
        <f t="shared" si="7"/>
        <v/>
      </c>
      <c r="W34" s="113" t="str">
        <f>IF(P34="","",IF(OR(依頼書!$M$2="選択してください",依頼書!$M$2=""),"地域を選択してください",IF(OR(依頼書!$O$2="選択してください",依頼書!$O$2=""),"建て方を選択してください",IFERROR(VLOOKUP(X34,こどもエコグレード!A:E,5,FALSE),"対象外"))))</f>
        <v/>
      </c>
      <c r="X34" s="79" t="str">
        <f>P34&amp;IF(依頼書!$O$2="戸建住宅","戸建住宅","共同住宅")&amp;依頼書!$M$2</f>
        <v>共同住宅選択してください</v>
      </c>
      <c r="Y34" s="79" t="str">
        <f t="shared" si="8"/>
        <v>子育てエコ外窓</v>
      </c>
      <c r="Z34" s="80" t="str">
        <f>IF(P34&lt;&gt;"",IFERROR(IF(依頼書!$O$2="共同住宅（4階建以上）",VLOOKUP(Y34,補助額!A:H,8,FALSE),VLOOKUP(Y34,補助額!A:H,7,FALSE)),"－"),"")</f>
        <v/>
      </c>
      <c r="AA34" s="87" t="str">
        <f t="shared" si="9"/>
        <v/>
      </c>
      <c r="AB34" s="79" t="str">
        <f t="shared" si="10"/>
        <v/>
      </c>
      <c r="AC34" s="79" t="str">
        <f t="shared" si="11"/>
        <v>子育てエコ内窓</v>
      </c>
      <c r="AD34" s="80" t="str">
        <f>IF(Q34&lt;&gt;"",IFERROR(IF(依頼書!$O$2="共同住宅（4階建以上）",VLOOKUP(AC34,補助額!A:H,8,FALSE),VLOOKUP(AC34,補助額!A:H,7,FALSE)),"－"),"")</f>
        <v/>
      </c>
      <c r="AE34" s="88" t="str">
        <f t="shared" si="12"/>
        <v/>
      </c>
      <c r="AF34" s="82" t="str">
        <f>IF(P34="","",IF(OR(依頼書!$M$2="選択してください",依頼書!$M$2=""),"地域を選択してください",IF(OR(依頼書!$O$2="選択してください",依頼書!$O$2=""),"建て方を選択してください",IFERROR(VLOOKUP(AG34,こどもエコグレード!A:F,6,FALSE),"対象外"))))</f>
        <v/>
      </c>
      <c r="AG34" s="83" t="str">
        <f>P34&amp;IF(依頼書!$O$2="戸建住宅","戸建住宅","共同住宅")&amp;依頼書!$M$2</f>
        <v>共同住宅選択してください</v>
      </c>
      <c r="AH34" s="89"/>
      <c r="AI34" s="89"/>
      <c r="AJ34" s="89"/>
    </row>
    <row r="35" spans="1:36" ht="18" customHeight="1" x14ac:dyDescent="0.4">
      <c r="A35" s="64" t="str">
        <f t="shared" si="0"/>
        <v/>
      </c>
      <c r="B35" s="64" t="str">
        <f t="shared" si="1"/>
        <v/>
      </c>
      <c r="C35" s="64" t="str">
        <f t="shared" si="2"/>
        <v/>
      </c>
      <c r="D35" s="64" t="str">
        <f t="shared" si="3"/>
        <v/>
      </c>
      <c r="E35" s="64">
        <f>IFERROR(VLOOKUP(K35&amp;L35,LIXIL対象製品リスト!T:W,3,FALSE),0)</f>
        <v>0</v>
      </c>
      <c r="F35" s="64">
        <f>IFERROR(VLOOKUP(L35&amp;M35,LIXIL対象製品リスト!T:W,4,FALSE),0)</f>
        <v>0</v>
      </c>
      <c r="H35" s="72"/>
      <c r="I35" s="72"/>
      <c r="J35" s="72"/>
      <c r="K35" s="111" t="str">
        <f>IF($H35="","",IFERROR(VLOOKUP($H35,LIXIL対象製品リスト!$A:$N,2,FALSE),"型番が存在しません"))</f>
        <v/>
      </c>
      <c r="L35" s="112" t="str">
        <f>IF($H35="","",IFERROR(VLOOKUP($H35,LIXIL対象製品リスト!$A:$N,4,FALSE),"型番が存在しません"))</f>
        <v/>
      </c>
      <c r="M35" s="111" t="str">
        <f>IF($H35="","",IFERROR(VLOOKUP($H35,LIXIL対象製品リスト!$A:$N,5,FALSE),"型番が存在しません"))</f>
        <v/>
      </c>
      <c r="N35" s="112" t="str">
        <f>IF($H35="","",IFERROR(VLOOKUP($H35,LIXIL対象製品リスト!$A:$N,8,FALSE),"型番が存在しません"))</f>
        <v/>
      </c>
      <c r="O35" s="74" t="str">
        <f>IF(OR(I35="",J35=""),"",IF((I35+E35)*(J35+F35)/10^6&gt;=サイズ!$D$13,"大（L）",IF((I35+E35)*(J35+F35)/10^6&gt;=サイズ!$D$12,"中（M）",IF((I35+E35)*(J35+F35)/10^6&gt;=サイズ!$D$11,"小（S）",IF((I35+E35)*(J35+F35)/10^6&gt;=サイズ!$D$10,"極小（X）","対象外")))))</f>
        <v/>
      </c>
      <c r="P35" s="74" t="str">
        <f t="shared" si="4"/>
        <v/>
      </c>
      <c r="Q35" s="74" t="str">
        <f>IF(H35="","",IF(K35="型番が存在しません","型番が存在しません",IF(OR(,I35="",J35=""),"サイズが一致しません",IF(IFERROR(VLOOKUP($H35,LIXIL対象製品リスト!$A:$N,14,FALSE),"型番が存在しません")=O35,"OK","サイズが一致しません"))))</f>
        <v/>
      </c>
      <c r="R35" s="85"/>
      <c r="S35" s="76" t="str">
        <f t="shared" si="5"/>
        <v/>
      </c>
      <c r="T35" s="76" t="str">
        <f t="shared" si="6"/>
        <v>窓リノベ24内窓</v>
      </c>
      <c r="U35" s="77" t="str">
        <f>IF(P35&lt;&gt;"",IFERROR(IF(依頼書!$O$2="共同住宅（4階建以上）",VLOOKUP(T35,補助額!A:H,8,FALSE),VLOOKUP(T35,補助額!A:H,7,FALSE)),"－"),"")</f>
        <v/>
      </c>
      <c r="V35" s="86" t="str">
        <f t="shared" si="7"/>
        <v/>
      </c>
      <c r="W35" s="113" t="str">
        <f>IF(P35="","",IF(OR(依頼書!$M$2="選択してください",依頼書!$M$2=""),"地域を選択してください",IF(OR(依頼書!$O$2="選択してください",依頼書!$O$2=""),"建て方を選択してください",IFERROR(VLOOKUP(X35,こどもエコグレード!A:E,5,FALSE),"対象外"))))</f>
        <v/>
      </c>
      <c r="X35" s="79" t="str">
        <f>P35&amp;IF(依頼書!$O$2="戸建住宅","戸建住宅","共同住宅")&amp;依頼書!$M$2</f>
        <v>共同住宅選択してください</v>
      </c>
      <c r="Y35" s="79" t="str">
        <f t="shared" si="8"/>
        <v>子育てエコ外窓</v>
      </c>
      <c r="Z35" s="80" t="str">
        <f>IF(P35&lt;&gt;"",IFERROR(IF(依頼書!$O$2="共同住宅（4階建以上）",VLOOKUP(Y35,補助額!A:H,8,FALSE),VLOOKUP(Y35,補助額!A:H,7,FALSE)),"－"),"")</f>
        <v/>
      </c>
      <c r="AA35" s="87" t="str">
        <f t="shared" si="9"/>
        <v/>
      </c>
      <c r="AB35" s="79" t="str">
        <f t="shared" si="10"/>
        <v/>
      </c>
      <c r="AC35" s="79" t="str">
        <f t="shared" si="11"/>
        <v>子育てエコ内窓</v>
      </c>
      <c r="AD35" s="80" t="str">
        <f>IF(Q35&lt;&gt;"",IFERROR(IF(依頼書!$O$2="共同住宅（4階建以上）",VLOOKUP(AC35,補助額!A:H,8,FALSE),VLOOKUP(AC35,補助額!A:H,7,FALSE)),"－"),"")</f>
        <v/>
      </c>
      <c r="AE35" s="88" t="str">
        <f t="shared" si="12"/>
        <v/>
      </c>
      <c r="AF35" s="82" t="str">
        <f>IF(P35="","",IF(OR(依頼書!$M$2="選択してください",依頼書!$M$2=""),"地域を選択してください",IF(OR(依頼書!$O$2="選択してください",依頼書!$O$2=""),"建て方を選択してください",IFERROR(VLOOKUP(AG35,こどもエコグレード!A:F,6,FALSE),"対象外"))))</f>
        <v/>
      </c>
      <c r="AG35" s="83" t="str">
        <f>P35&amp;IF(依頼書!$O$2="戸建住宅","戸建住宅","共同住宅")&amp;依頼書!$M$2</f>
        <v>共同住宅選択してください</v>
      </c>
      <c r="AH35" s="89"/>
      <c r="AI35" s="89"/>
      <c r="AJ35" s="89"/>
    </row>
    <row r="36" spans="1:36" ht="18" customHeight="1" x14ac:dyDescent="0.4">
      <c r="A36" s="64" t="str">
        <f t="shared" si="0"/>
        <v/>
      </c>
      <c r="B36" s="64" t="str">
        <f t="shared" si="1"/>
        <v/>
      </c>
      <c r="C36" s="64" t="str">
        <f t="shared" si="2"/>
        <v/>
      </c>
      <c r="D36" s="64" t="str">
        <f t="shared" si="3"/>
        <v/>
      </c>
      <c r="E36" s="64">
        <f>IFERROR(VLOOKUP(K36&amp;L36,LIXIL対象製品リスト!T:W,3,FALSE),0)</f>
        <v>0</v>
      </c>
      <c r="F36" s="64">
        <f>IFERROR(VLOOKUP(L36&amp;M36,LIXIL対象製品リスト!T:W,4,FALSE),0)</f>
        <v>0</v>
      </c>
      <c r="H36" s="72"/>
      <c r="I36" s="72"/>
      <c r="J36" s="72"/>
      <c r="K36" s="111" t="str">
        <f>IF($H36="","",IFERROR(VLOOKUP($H36,LIXIL対象製品リスト!$A:$N,2,FALSE),"型番が存在しません"))</f>
        <v/>
      </c>
      <c r="L36" s="112" t="str">
        <f>IF($H36="","",IFERROR(VLOOKUP($H36,LIXIL対象製品リスト!$A:$N,4,FALSE),"型番が存在しません"))</f>
        <v/>
      </c>
      <c r="M36" s="111" t="str">
        <f>IF($H36="","",IFERROR(VLOOKUP($H36,LIXIL対象製品リスト!$A:$N,5,FALSE),"型番が存在しません"))</f>
        <v/>
      </c>
      <c r="N36" s="112" t="str">
        <f>IF($H36="","",IFERROR(VLOOKUP($H36,LIXIL対象製品リスト!$A:$N,8,FALSE),"型番が存在しません"))</f>
        <v/>
      </c>
      <c r="O36" s="74" t="str">
        <f>IF(OR(I36="",J36=""),"",IF((I36+E36)*(J36+F36)/10^6&gt;=サイズ!$D$13,"大（L）",IF((I36+E36)*(J36+F36)/10^6&gt;=サイズ!$D$12,"中（M）",IF((I36+E36)*(J36+F36)/10^6&gt;=サイズ!$D$11,"小（S）",IF((I36+E36)*(J36+F36)/10^6&gt;=サイズ!$D$10,"極小（X）","対象外")))))</f>
        <v/>
      </c>
      <c r="P36" s="74" t="str">
        <f t="shared" si="4"/>
        <v/>
      </c>
      <c r="Q36" s="74" t="str">
        <f>IF(H36="","",IF(K36="型番が存在しません","型番が存在しません",IF(OR(,I36="",J36=""),"サイズが一致しません",IF(IFERROR(VLOOKUP($H36,LIXIL対象製品リスト!$A:$N,14,FALSE),"型番が存在しません")=O36,"OK","サイズが一致しません"))))</f>
        <v/>
      </c>
      <c r="R36" s="85"/>
      <c r="S36" s="76" t="str">
        <f t="shared" si="5"/>
        <v/>
      </c>
      <c r="T36" s="76" t="str">
        <f t="shared" si="6"/>
        <v>窓リノベ24内窓</v>
      </c>
      <c r="U36" s="77" t="str">
        <f>IF(P36&lt;&gt;"",IFERROR(IF(依頼書!$O$2="共同住宅（4階建以上）",VLOOKUP(T36,補助額!A:H,8,FALSE),VLOOKUP(T36,補助額!A:H,7,FALSE)),"－"),"")</f>
        <v/>
      </c>
      <c r="V36" s="86" t="str">
        <f t="shared" si="7"/>
        <v/>
      </c>
      <c r="W36" s="113" t="str">
        <f>IF(P36="","",IF(OR(依頼書!$M$2="選択してください",依頼書!$M$2=""),"地域を選択してください",IF(OR(依頼書!$O$2="選択してください",依頼書!$O$2=""),"建て方を選択してください",IFERROR(VLOOKUP(X36,こどもエコグレード!A:E,5,FALSE),"対象外"))))</f>
        <v/>
      </c>
      <c r="X36" s="79" t="str">
        <f>P36&amp;IF(依頼書!$O$2="戸建住宅","戸建住宅","共同住宅")&amp;依頼書!$M$2</f>
        <v>共同住宅選択してください</v>
      </c>
      <c r="Y36" s="79" t="str">
        <f t="shared" si="8"/>
        <v>子育てエコ外窓</v>
      </c>
      <c r="Z36" s="80" t="str">
        <f>IF(P36&lt;&gt;"",IFERROR(IF(依頼書!$O$2="共同住宅（4階建以上）",VLOOKUP(Y36,補助額!A:H,8,FALSE),VLOOKUP(Y36,補助額!A:H,7,FALSE)),"－"),"")</f>
        <v/>
      </c>
      <c r="AA36" s="87" t="str">
        <f t="shared" si="9"/>
        <v/>
      </c>
      <c r="AB36" s="79" t="str">
        <f t="shared" si="10"/>
        <v/>
      </c>
      <c r="AC36" s="79" t="str">
        <f t="shared" si="11"/>
        <v>子育てエコ内窓</v>
      </c>
      <c r="AD36" s="80" t="str">
        <f>IF(Q36&lt;&gt;"",IFERROR(IF(依頼書!$O$2="共同住宅（4階建以上）",VLOOKUP(AC36,補助額!A:H,8,FALSE),VLOOKUP(AC36,補助額!A:H,7,FALSE)),"－"),"")</f>
        <v/>
      </c>
      <c r="AE36" s="88" t="str">
        <f t="shared" si="12"/>
        <v/>
      </c>
      <c r="AF36" s="82" t="str">
        <f>IF(P36="","",IF(OR(依頼書!$M$2="選択してください",依頼書!$M$2=""),"地域を選択してください",IF(OR(依頼書!$O$2="選択してください",依頼書!$O$2=""),"建て方を選択してください",IFERROR(VLOOKUP(AG36,こどもエコグレード!A:F,6,FALSE),"対象外"))))</f>
        <v/>
      </c>
      <c r="AG36" s="83" t="str">
        <f>P36&amp;IF(依頼書!$O$2="戸建住宅","戸建住宅","共同住宅")&amp;依頼書!$M$2</f>
        <v>共同住宅選択してください</v>
      </c>
      <c r="AH36" s="89"/>
      <c r="AI36" s="89"/>
      <c r="AJ36" s="89"/>
    </row>
    <row r="37" spans="1:36" ht="18" customHeight="1" x14ac:dyDescent="0.4">
      <c r="A37" s="64" t="str">
        <f t="shared" si="0"/>
        <v/>
      </c>
      <c r="B37" s="64" t="str">
        <f t="shared" si="1"/>
        <v/>
      </c>
      <c r="C37" s="64" t="str">
        <f t="shared" si="2"/>
        <v/>
      </c>
      <c r="D37" s="64" t="str">
        <f t="shared" si="3"/>
        <v/>
      </c>
      <c r="E37" s="64">
        <f>IFERROR(VLOOKUP(K37&amp;L37,LIXIL対象製品リスト!T:W,3,FALSE),0)</f>
        <v>0</v>
      </c>
      <c r="F37" s="64">
        <f>IFERROR(VLOOKUP(L37&amp;M37,LIXIL対象製品リスト!T:W,4,FALSE),0)</f>
        <v>0</v>
      </c>
      <c r="H37" s="72"/>
      <c r="I37" s="72"/>
      <c r="J37" s="72"/>
      <c r="K37" s="111" t="str">
        <f>IF($H37="","",IFERROR(VLOOKUP($H37,LIXIL対象製品リスト!$A:$N,2,FALSE),"型番が存在しません"))</f>
        <v/>
      </c>
      <c r="L37" s="112" t="str">
        <f>IF($H37="","",IFERROR(VLOOKUP($H37,LIXIL対象製品リスト!$A:$N,4,FALSE),"型番が存在しません"))</f>
        <v/>
      </c>
      <c r="M37" s="111" t="str">
        <f>IF($H37="","",IFERROR(VLOOKUP($H37,LIXIL対象製品リスト!$A:$N,5,FALSE),"型番が存在しません"))</f>
        <v/>
      </c>
      <c r="N37" s="112" t="str">
        <f>IF($H37="","",IFERROR(VLOOKUP($H37,LIXIL対象製品リスト!$A:$N,8,FALSE),"型番が存在しません"))</f>
        <v/>
      </c>
      <c r="O37" s="74" t="str">
        <f>IF(OR(I37="",J37=""),"",IF((I37+E37)*(J37+F37)/10^6&gt;=サイズ!$D$13,"大（L）",IF((I37+E37)*(J37+F37)/10^6&gt;=サイズ!$D$12,"中（M）",IF((I37+E37)*(J37+F37)/10^6&gt;=サイズ!$D$11,"小（S）",IF((I37+E37)*(J37+F37)/10^6&gt;=サイズ!$D$10,"極小（X）","対象外")))))</f>
        <v/>
      </c>
      <c r="P37" s="74" t="str">
        <f t="shared" si="4"/>
        <v/>
      </c>
      <c r="Q37" s="74" t="str">
        <f>IF(H37="","",IF(K37="型番が存在しません","型番が存在しません",IF(OR(,I37="",J37=""),"サイズが一致しません",IF(IFERROR(VLOOKUP($H37,LIXIL対象製品リスト!$A:$N,14,FALSE),"型番が存在しません")=O37,"OK","サイズが一致しません"))))</f>
        <v/>
      </c>
      <c r="R37" s="85"/>
      <c r="S37" s="76" t="str">
        <f t="shared" si="5"/>
        <v/>
      </c>
      <c r="T37" s="76" t="str">
        <f t="shared" si="6"/>
        <v>窓リノベ24内窓</v>
      </c>
      <c r="U37" s="77" t="str">
        <f>IF(P37&lt;&gt;"",IFERROR(IF(依頼書!$O$2="共同住宅（4階建以上）",VLOOKUP(T37,補助額!A:H,8,FALSE),VLOOKUP(T37,補助額!A:H,7,FALSE)),"－"),"")</f>
        <v/>
      </c>
      <c r="V37" s="86" t="str">
        <f t="shared" si="7"/>
        <v/>
      </c>
      <c r="W37" s="113" t="str">
        <f>IF(P37="","",IF(OR(依頼書!$M$2="選択してください",依頼書!$M$2=""),"地域を選択してください",IF(OR(依頼書!$O$2="選択してください",依頼書!$O$2=""),"建て方を選択してください",IFERROR(VLOOKUP(X37,こどもエコグレード!A:E,5,FALSE),"対象外"))))</f>
        <v/>
      </c>
      <c r="X37" s="79" t="str">
        <f>P37&amp;IF(依頼書!$O$2="戸建住宅","戸建住宅","共同住宅")&amp;依頼書!$M$2</f>
        <v>共同住宅選択してください</v>
      </c>
      <c r="Y37" s="79" t="str">
        <f t="shared" si="8"/>
        <v>子育てエコ外窓</v>
      </c>
      <c r="Z37" s="80" t="str">
        <f>IF(P37&lt;&gt;"",IFERROR(IF(依頼書!$O$2="共同住宅（4階建以上）",VLOOKUP(Y37,補助額!A:H,8,FALSE),VLOOKUP(Y37,補助額!A:H,7,FALSE)),"－"),"")</f>
        <v/>
      </c>
      <c r="AA37" s="87" t="str">
        <f t="shared" si="9"/>
        <v/>
      </c>
      <c r="AB37" s="79" t="str">
        <f t="shared" si="10"/>
        <v/>
      </c>
      <c r="AC37" s="79" t="str">
        <f t="shared" si="11"/>
        <v>子育てエコ内窓</v>
      </c>
      <c r="AD37" s="80" t="str">
        <f>IF(Q37&lt;&gt;"",IFERROR(IF(依頼書!$O$2="共同住宅（4階建以上）",VLOOKUP(AC37,補助額!A:H,8,FALSE),VLOOKUP(AC37,補助額!A:H,7,FALSE)),"－"),"")</f>
        <v/>
      </c>
      <c r="AE37" s="88" t="str">
        <f t="shared" si="12"/>
        <v/>
      </c>
      <c r="AF37" s="82" t="str">
        <f>IF(P37="","",IF(OR(依頼書!$M$2="選択してください",依頼書!$M$2=""),"地域を選択してください",IF(OR(依頼書!$O$2="選択してください",依頼書!$O$2=""),"建て方を選択してください",IFERROR(VLOOKUP(AG37,こどもエコグレード!A:F,6,FALSE),"対象外"))))</f>
        <v/>
      </c>
      <c r="AG37" s="83" t="str">
        <f>P37&amp;IF(依頼書!$O$2="戸建住宅","戸建住宅","共同住宅")&amp;依頼書!$M$2</f>
        <v>共同住宅選択してください</v>
      </c>
      <c r="AH37" s="89"/>
      <c r="AI37" s="89"/>
      <c r="AJ37" s="89"/>
    </row>
    <row r="38" spans="1:36" ht="18" customHeight="1" x14ac:dyDescent="0.4">
      <c r="A38" s="64" t="str">
        <f t="shared" si="0"/>
        <v/>
      </c>
      <c r="B38" s="64" t="str">
        <f t="shared" si="1"/>
        <v/>
      </c>
      <c r="C38" s="64" t="str">
        <f t="shared" si="2"/>
        <v/>
      </c>
      <c r="D38" s="64" t="str">
        <f t="shared" si="3"/>
        <v/>
      </c>
      <c r="E38" s="64">
        <f>IFERROR(VLOOKUP(K38&amp;L38,LIXIL対象製品リスト!T:W,3,FALSE),0)</f>
        <v>0</v>
      </c>
      <c r="F38" s="64">
        <f>IFERROR(VLOOKUP(L38&amp;M38,LIXIL対象製品リスト!T:W,4,FALSE),0)</f>
        <v>0</v>
      </c>
      <c r="H38" s="72"/>
      <c r="I38" s="72"/>
      <c r="J38" s="72"/>
      <c r="K38" s="111" t="str">
        <f>IF($H38="","",IFERROR(VLOOKUP($H38,LIXIL対象製品リスト!$A:$N,2,FALSE),"型番が存在しません"))</f>
        <v/>
      </c>
      <c r="L38" s="112" t="str">
        <f>IF($H38="","",IFERROR(VLOOKUP($H38,LIXIL対象製品リスト!$A:$N,4,FALSE),"型番が存在しません"))</f>
        <v/>
      </c>
      <c r="M38" s="111" t="str">
        <f>IF($H38="","",IFERROR(VLOOKUP($H38,LIXIL対象製品リスト!$A:$N,5,FALSE),"型番が存在しません"))</f>
        <v/>
      </c>
      <c r="N38" s="112" t="str">
        <f>IF($H38="","",IFERROR(VLOOKUP($H38,LIXIL対象製品リスト!$A:$N,8,FALSE),"型番が存在しません"))</f>
        <v/>
      </c>
      <c r="O38" s="74" t="str">
        <f>IF(OR(I38="",J38=""),"",IF((I38+E38)*(J38+F38)/10^6&gt;=サイズ!$D$13,"大（L）",IF((I38+E38)*(J38+F38)/10^6&gt;=サイズ!$D$12,"中（M）",IF((I38+E38)*(J38+F38)/10^6&gt;=サイズ!$D$11,"小（S）",IF((I38+E38)*(J38+F38)/10^6&gt;=サイズ!$D$10,"極小（X）","対象外")))))</f>
        <v/>
      </c>
      <c r="P38" s="74" t="str">
        <f t="shared" si="4"/>
        <v/>
      </c>
      <c r="Q38" s="74" t="str">
        <f>IF(H38="","",IF(K38="型番が存在しません","型番が存在しません",IF(OR(,I38="",J38=""),"サイズが一致しません",IF(IFERROR(VLOOKUP($H38,LIXIL対象製品リスト!$A:$N,14,FALSE),"型番が存在しません")=O38,"OK","サイズが一致しません"))))</f>
        <v/>
      </c>
      <c r="R38" s="85"/>
      <c r="S38" s="76" t="str">
        <f t="shared" si="5"/>
        <v/>
      </c>
      <c r="T38" s="76" t="str">
        <f t="shared" si="6"/>
        <v>窓リノベ24内窓</v>
      </c>
      <c r="U38" s="77" t="str">
        <f>IF(P38&lt;&gt;"",IFERROR(IF(依頼書!$O$2="共同住宅（4階建以上）",VLOOKUP(T38,補助額!A:H,8,FALSE),VLOOKUP(T38,補助額!A:H,7,FALSE)),"－"),"")</f>
        <v/>
      </c>
      <c r="V38" s="86" t="str">
        <f t="shared" si="7"/>
        <v/>
      </c>
      <c r="W38" s="113" t="str">
        <f>IF(P38="","",IF(OR(依頼書!$M$2="選択してください",依頼書!$M$2=""),"地域を選択してください",IF(OR(依頼書!$O$2="選択してください",依頼書!$O$2=""),"建て方を選択してください",IFERROR(VLOOKUP(X38,こどもエコグレード!A:E,5,FALSE),"対象外"))))</f>
        <v/>
      </c>
      <c r="X38" s="79" t="str">
        <f>P38&amp;IF(依頼書!$O$2="戸建住宅","戸建住宅","共同住宅")&amp;依頼書!$M$2</f>
        <v>共同住宅選択してください</v>
      </c>
      <c r="Y38" s="79" t="str">
        <f t="shared" si="8"/>
        <v>子育てエコ外窓</v>
      </c>
      <c r="Z38" s="80" t="str">
        <f>IF(P38&lt;&gt;"",IFERROR(IF(依頼書!$O$2="共同住宅（4階建以上）",VLOOKUP(Y38,補助額!A:H,8,FALSE),VLOOKUP(Y38,補助額!A:H,7,FALSE)),"－"),"")</f>
        <v/>
      </c>
      <c r="AA38" s="87" t="str">
        <f t="shared" si="9"/>
        <v/>
      </c>
      <c r="AB38" s="79" t="str">
        <f t="shared" si="10"/>
        <v/>
      </c>
      <c r="AC38" s="79" t="str">
        <f t="shared" si="11"/>
        <v>子育てエコ内窓</v>
      </c>
      <c r="AD38" s="80" t="str">
        <f>IF(Q38&lt;&gt;"",IFERROR(IF(依頼書!$O$2="共同住宅（4階建以上）",VLOOKUP(AC38,補助額!A:H,8,FALSE),VLOOKUP(AC38,補助額!A:H,7,FALSE)),"－"),"")</f>
        <v/>
      </c>
      <c r="AE38" s="88" t="str">
        <f t="shared" si="12"/>
        <v/>
      </c>
      <c r="AF38" s="82" t="str">
        <f>IF(P38="","",IF(OR(依頼書!$M$2="選択してください",依頼書!$M$2=""),"地域を選択してください",IF(OR(依頼書!$O$2="選択してください",依頼書!$O$2=""),"建て方を選択してください",IFERROR(VLOOKUP(AG38,こどもエコグレード!A:F,6,FALSE),"対象外"))))</f>
        <v/>
      </c>
      <c r="AG38" s="83" t="str">
        <f>P38&amp;IF(依頼書!$O$2="戸建住宅","戸建住宅","共同住宅")&amp;依頼書!$M$2</f>
        <v>共同住宅選択してください</v>
      </c>
      <c r="AH38" s="89"/>
      <c r="AI38" s="89"/>
      <c r="AJ38" s="89"/>
    </row>
    <row r="39" spans="1:36" ht="18" customHeight="1" x14ac:dyDescent="0.4">
      <c r="A39" s="64" t="str">
        <f t="shared" si="0"/>
        <v/>
      </c>
      <c r="B39" s="64" t="str">
        <f t="shared" si="1"/>
        <v/>
      </c>
      <c r="C39" s="64" t="str">
        <f t="shared" si="2"/>
        <v/>
      </c>
      <c r="D39" s="64" t="str">
        <f t="shared" si="3"/>
        <v/>
      </c>
      <c r="E39" s="64">
        <f>IFERROR(VLOOKUP(K39&amp;L39,LIXIL対象製品リスト!T:W,3,FALSE),0)</f>
        <v>0</v>
      </c>
      <c r="F39" s="64">
        <f>IFERROR(VLOOKUP(L39&amp;M39,LIXIL対象製品リスト!T:W,4,FALSE),0)</f>
        <v>0</v>
      </c>
      <c r="H39" s="72"/>
      <c r="I39" s="72"/>
      <c r="J39" s="72"/>
      <c r="K39" s="111" t="str">
        <f>IF($H39="","",IFERROR(VLOOKUP($H39,LIXIL対象製品リスト!$A:$N,2,FALSE),"型番が存在しません"))</f>
        <v/>
      </c>
      <c r="L39" s="112" t="str">
        <f>IF($H39="","",IFERROR(VLOOKUP($H39,LIXIL対象製品リスト!$A:$N,4,FALSE),"型番が存在しません"))</f>
        <v/>
      </c>
      <c r="M39" s="111" t="str">
        <f>IF($H39="","",IFERROR(VLOOKUP($H39,LIXIL対象製品リスト!$A:$N,5,FALSE),"型番が存在しません"))</f>
        <v/>
      </c>
      <c r="N39" s="112" t="str">
        <f>IF($H39="","",IFERROR(VLOOKUP($H39,LIXIL対象製品リスト!$A:$N,8,FALSE),"型番が存在しません"))</f>
        <v/>
      </c>
      <c r="O39" s="74" t="str">
        <f>IF(OR(I39="",J39=""),"",IF((I39+E39)*(J39+F39)/10^6&gt;=サイズ!$D$13,"大（L）",IF((I39+E39)*(J39+F39)/10^6&gt;=サイズ!$D$12,"中（M）",IF((I39+E39)*(J39+F39)/10^6&gt;=サイズ!$D$11,"小（S）",IF((I39+E39)*(J39+F39)/10^6&gt;=サイズ!$D$10,"極小（X）","対象外")))))</f>
        <v/>
      </c>
      <c r="P39" s="74" t="str">
        <f t="shared" si="4"/>
        <v/>
      </c>
      <c r="Q39" s="74" t="str">
        <f>IF(H39="","",IF(K39="型番が存在しません","型番が存在しません",IF(OR(,I39="",J39=""),"サイズが一致しません",IF(IFERROR(VLOOKUP($H39,LIXIL対象製品リスト!$A:$N,14,FALSE),"型番が存在しません")=O39,"OK","サイズが一致しません"))))</f>
        <v/>
      </c>
      <c r="R39" s="85"/>
      <c r="S39" s="76" t="str">
        <f t="shared" si="5"/>
        <v/>
      </c>
      <c r="T39" s="76" t="str">
        <f t="shared" si="6"/>
        <v>窓リノベ24内窓</v>
      </c>
      <c r="U39" s="77" t="str">
        <f>IF(P39&lt;&gt;"",IFERROR(IF(依頼書!$O$2="共同住宅（4階建以上）",VLOOKUP(T39,補助額!A:H,8,FALSE),VLOOKUP(T39,補助額!A:H,7,FALSE)),"－"),"")</f>
        <v/>
      </c>
      <c r="V39" s="86" t="str">
        <f t="shared" si="7"/>
        <v/>
      </c>
      <c r="W39" s="113" t="str">
        <f>IF(P39="","",IF(OR(依頼書!$M$2="選択してください",依頼書!$M$2=""),"地域を選択してください",IF(OR(依頼書!$O$2="選択してください",依頼書!$O$2=""),"建て方を選択してください",IFERROR(VLOOKUP(X39,こどもエコグレード!A:E,5,FALSE),"対象外"))))</f>
        <v/>
      </c>
      <c r="X39" s="79" t="str">
        <f>P39&amp;IF(依頼書!$O$2="戸建住宅","戸建住宅","共同住宅")&amp;依頼書!$M$2</f>
        <v>共同住宅選択してください</v>
      </c>
      <c r="Y39" s="79" t="str">
        <f t="shared" si="8"/>
        <v>子育てエコ外窓</v>
      </c>
      <c r="Z39" s="80" t="str">
        <f>IF(P39&lt;&gt;"",IFERROR(IF(依頼書!$O$2="共同住宅（4階建以上）",VLOOKUP(Y39,補助額!A:H,8,FALSE),VLOOKUP(Y39,補助額!A:H,7,FALSE)),"－"),"")</f>
        <v/>
      </c>
      <c r="AA39" s="87" t="str">
        <f t="shared" si="9"/>
        <v/>
      </c>
      <c r="AB39" s="79" t="str">
        <f t="shared" si="10"/>
        <v/>
      </c>
      <c r="AC39" s="79" t="str">
        <f t="shared" si="11"/>
        <v>子育てエコ内窓</v>
      </c>
      <c r="AD39" s="80" t="str">
        <f>IF(Q39&lt;&gt;"",IFERROR(IF(依頼書!$O$2="共同住宅（4階建以上）",VLOOKUP(AC39,補助額!A:H,8,FALSE),VLOOKUP(AC39,補助額!A:H,7,FALSE)),"－"),"")</f>
        <v/>
      </c>
      <c r="AE39" s="88" t="str">
        <f t="shared" si="12"/>
        <v/>
      </c>
      <c r="AF39" s="82" t="str">
        <f>IF(P39="","",IF(OR(依頼書!$M$2="選択してください",依頼書!$M$2=""),"地域を選択してください",IF(OR(依頼書!$O$2="選択してください",依頼書!$O$2=""),"建て方を選択してください",IFERROR(VLOOKUP(AG39,こどもエコグレード!A:F,6,FALSE),"対象外"))))</f>
        <v/>
      </c>
      <c r="AG39" s="83" t="str">
        <f>P39&amp;IF(依頼書!$O$2="戸建住宅","戸建住宅","共同住宅")&amp;依頼書!$M$2</f>
        <v>共同住宅選択してください</v>
      </c>
      <c r="AH39" s="89"/>
      <c r="AI39" s="89"/>
      <c r="AJ39" s="89"/>
    </row>
    <row r="40" spans="1:36" ht="18" customHeight="1" x14ac:dyDescent="0.4">
      <c r="A40" s="64" t="str">
        <f t="shared" si="0"/>
        <v/>
      </c>
      <c r="B40" s="64" t="str">
        <f t="shared" si="1"/>
        <v/>
      </c>
      <c r="C40" s="64" t="str">
        <f t="shared" si="2"/>
        <v/>
      </c>
      <c r="D40" s="64" t="str">
        <f t="shared" si="3"/>
        <v/>
      </c>
      <c r="E40" s="64">
        <f>IFERROR(VLOOKUP(K40&amp;L40,LIXIL対象製品リスト!T:W,3,FALSE),0)</f>
        <v>0</v>
      </c>
      <c r="F40" s="64">
        <f>IFERROR(VLOOKUP(L40&amp;M40,LIXIL対象製品リスト!T:W,4,FALSE),0)</f>
        <v>0</v>
      </c>
      <c r="H40" s="72"/>
      <c r="I40" s="72"/>
      <c r="J40" s="72"/>
      <c r="K40" s="111" t="str">
        <f>IF($H40="","",IFERROR(VLOOKUP($H40,LIXIL対象製品リスト!$A:$N,2,FALSE),"型番が存在しません"))</f>
        <v/>
      </c>
      <c r="L40" s="112" t="str">
        <f>IF($H40="","",IFERROR(VLOOKUP($H40,LIXIL対象製品リスト!$A:$N,4,FALSE),"型番が存在しません"))</f>
        <v/>
      </c>
      <c r="M40" s="111" t="str">
        <f>IF($H40="","",IFERROR(VLOOKUP($H40,LIXIL対象製品リスト!$A:$N,5,FALSE),"型番が存在しません"))</f>
        <v/>
      </c>
      <c r="N40" s="112" t="str">
        <f>IF($H40="","",IFERROR(VLOOKUP($H40,LIXIL対象製品リスト!$A:$N,8,FALSE),"型番が存在しません"))</f>
        <v/>
      </c>
      <c r="O40" s="74" t="str">
        <f>IF(OR(I40="",J40=""),"",IF((I40+E40)*(J40+F40)/10^6&gt;=サイズ!$D$13,"大（L）",IF((I40+E40)*(J40+F40)/10^6&gt;=サイズ!$D$12,"中（M）",IF((I40+E40)*(J40+F40)/10^6&gt;=サイズ!$D$11,"小（S）",IF((I40+E40)*(J40+F40)/10^6&gt;=サイズ!$D$10,"極小（X）","対象外")))))</f>
        <v/>
      </c>
      <c r="P40" s="74" t="str">
        <f t="shared" si="4"/>
        <v/>
      </c>
      <c r="Q40" s="74" t="str">
        <f>IF(H40="","",IF(K40="型番が存在しません","型番が存在しません",IF(OR(,I40="",J40=""),"サイズが一致しません",IF(IFERROR(VLOOKUP($H40,LIXIL対象製品リスト!$A:$N,14,FALSE),"型番が存在しません")=O40,"OK","サイズが一致しません"))))</f>
        <v/>
      </c>
      <c r="R40" s="85"/>
      <c r="S40" s="76" t="str">
        <f t="shared" si="5"/>
        <v/>
      </c>
      <c r="T40" s="76" t="str">
        <f t="shared" si="6"/>
        <v>窓リノベ24内窓</v>
      </c>
      <c r="U40" s="77" t="str">
        <f>IF(P40&lt;&gt;"",IFERROR(IF(依頼書!$O$2="共同住宅（4階建以上）",VLOOKUP(T40,補助額!A:H,8,FALSE),VLOOKUP(T40,補助額!A:H,7,FALSE)),"－"),"")</f>
        <v/>
      </c>
      <c r="V40" s="86" t="str">
        <f t="shared" si="7"/>
        <v/>
      </c>
      <c r="W40" s="113" t="str">
        <f>IF(P40="","",IF(OR(依頼書!$M$2="選択してください",依頼書!$M$2=""),"地域を選択してください",IF(OR(依頼書!$O$2="選択してください",依頼書!$O$2=""),"建て方を選択してください",IFERROR(VLOOKUP(X40,こどもエコグレード!A:E,5,FALSE),"対象外"))))</f>
        <v/>
      </c>
      <c r="X40" s="79" t="str">
        <f>P40&amp;IF(依頼書!$O$2="戸建住宅","戸建住宅","共同住宅")&amp;依頼書!$M$2</f>
        <v>共同住宅選択してください</v>
      </c>
      <c r="Y40" s="79" t="str">
        <f t="shared" si="8"/>
        <v>子育てエコ外窓</v>
      </c>
      <c r="Z40" s="80" t="str">
        <f>IF(P40&lt;&gt;"",IFERROR(IF(依頼書!$O$2="共同住宅（4階建以上）",VLOOKUP(Y40,補助額!A:H,8,FALSE),VLOOKUP(Y40,補助額!A:H,7,FALSE)),"－"),"")</f>
        <v/>
      </c>
      <c r="AA40" s="87" t="str">
        <f t="shared" si="9"/>
        <v/>
      </c>
      <c r="AB40" s="79" t="str">
        <f t="shared" si="10"/>
        <v/>
      </c>
      <c r="AC40" s="79" t="str">
        <f t="shared" si="11"/>
        <v>子育てエコ内窓</v>
      </c>
      <c r="AD40" s="80" t="str">
        <f>IF(Q40&lt;&gt;"",IFERROR(IF(依頼書!$O$2="共同住宅（4階建以上）",VLOOKUP(AC40,補助額!A:H,8,FALSE),VLOOKUP(AC40,補助額!A:H,7,FALSE)),"－"),"")</f>
        <v/>
      </c>
      <c r="AE40" s="88" t="str">
        <f t="shared" si="12"/>
        <v/>
      </c>
      <c r="AF40" s="82" t="str">
        <f>IF(P40="","",IF(OR(依頼書!$M$2="選択してください",依頼書!$M$2=""),"地域を選択してください",IF(OR(依頼書!$O$2="選択してください",依頼書!$O$2=""),"建て方を選択してください",IFERROR(VLOOKUP(AG40,こどもエコグレード!A:F,6,FALSE),"対象外"))))</f>
        <v/>
      </c>
      <c r="AG40" s="83" t="str">
        <f>P40&amp;IF(依頼書!$O$2="戸建住宅","戸建住宅","共同住宅")&amp;依頼書!$M$2</f>
        <v>共同住宅選択してください</v>
      </c>
      <c r="AH40" s="89"/>
      <c r="AI40" s="89"/>
      <c r="AJ40" s="89"/>
    </row>
    <row r="41" spans="1:36" ht="18" customHeight="1" x14ac:dyDescent="0.4">
      <c r="A41" s="64" t="str">
        <f t="shared" si="0"/>
        <v/>
      </c>
      <c r="B41" s="64" t="str">
        <f t="shared" si="1"/>
        <v/>
      </c>
      <c r="C41" s="64" t="str">
        <f t="shared" si="2"/>
        <v/>
      </c>
      <c r="D41" s="64" t="str">
        <f t="shared" si="3"/>
        <v/>
      </c>
      <c r="E41" s="64">
        <f>IFERROR(VLOOKUP(K41&amp;L41,LIXIL対象製品リスト!T:W,3,FALSE),0)</f>
        <v>0</v>
      </c>
      <c r="F41" s="64">
        <f>IFERROR(VLOOKUP(L41&amp;M41,LIXIL対象製品リスト!T:W,4,FALSE),0)</f>
        <v>0</v>
      </c>
      <c r="H41" s="72"/>
      <c r="I41" s="72"/>
      <c r="J41" s="72"/>
      <c r="K41" s="111" t="str">
        <f>IF($H41="","",IFERROR(VLOOKUP($H41,LIXIL対象製品リスト!$A:$N,2,FALSE),"型番が存在しません"))</f>
        <v/>
      </c>
      <c r="L41" s="112" t="str">
        <f>IF($H41="","",IFERROR(VLOOKUP($H41,LIXIL対象製品リスト!$A:$N,4,FALSE),"型番が存在しません"))</f>
        <v/>
      </c>
      <c r="M41" s="111" t="str">
        <f>IF($H41="","",IFERROR(VLOOKUP($H41,LIXIL対象製品リスト!$A:$N,5,FALSE),"型番が存在しません"))</f>
        <v/>
      </c>
      <c r="N41" s="112" t="str">
        <f>IF($H41="","",IFERROR(VLOOKUP($H41,LIXIL対象製品リスト!$A:$N,8,FALSE),"型番が存在しません"))</f>
        <v/>
      </c>
      <c r="O41" s="74" t="str">
        <f>IF(OR(I41="",J41=""),"",IF((I41+E41)*(J41+F41)/10^6&gt;=サイズ!$D$13,"大（L）",IF((I41+E41)*(J41+F41)/10^6&gt;=サイズ!$D$12,"中（M）",IF((I41+E41)*(J41+F41)/10^6&gt;=サイズ!$D$11,"小（S）",IF((I41+E41)*(J41+F41)/10^6&gt;=サイズ!$D$10,"極小（X）","対象外")))))</f>
        <v/>
      </c>
      <c r="P41" s="74" t="str">
        <f t="shared" si="4"/>
        <v/>
      </c>
      <c r="Q41" s="74" t="str">
        <f>IF(H41="","",IF(K41="型番が存在しません","型番が存在しません",IF(OR(,I41="",J41=""),"サイズが一致しません",IF(IFERROR(VLOOKUP($H41,LIXIL対象製品リスト!$A:$N,14,FALSE),"型番が存在しません")=O41,"OK","サイズが一致しません"))))</f>
        <v/>
      </c>
      <c r="R41" s="85"/>
      <c r="S41" s="76" t="str">
        <f t="shared" si="5"/>
        <v/>
      </c>
      <c r="T41" s="76" t="str">
        <f t="shared" si="6"/>
        <v>窓リノベ24内窓</v>
      </c>
      <c r="U41" s="77" t="str">
        <f>IF(P41&lt;&gt;"",IFERROR(IF(依頼書!$O$2="共同住宅（4階建以上）",VLOOKUP(T41,補助額!A:H,8,FALSE),VLOOKUP(T41,補助額!A:H,7,FALSE)),"－"),"")</f>
        <v/>
      </c>
      <c r="V41" s="86" t="str">
        <f t="shared" si="7"/>
        <v/>
      </c>
      <c r="W41" s="113" t="str">
        <f>IF(P41="","",IF(OR(依頼書!$M$2="選択してください",依頼書!$M$2=""),"地域を選択してください",IF(OR(依頼書!$O$2="選択してください",依頼書!$O$2=""),"建て方を選択してください",IFERROR(VLOOKUP(X41,こどもエコグレード!A:E,5,FALSE),"対象外"))))</f>
        <v/>
      </c>
      <c r="X41" s="79" t="str">
        <f>P41&amp;IF(依頼書!$O$2="戸建住宅","戸建住宅","共同住宅")&amp;依頼書!$M$2</f>
        <v>共同住宅選択してください</v>
      </c>
      <c r="Y41" s="79" t="str">
        <f t="shared" si="8"/>
        <v>子育てエコ外窓</v>
      </c>
      <c r="Z41" s="80" t="str">
        <f>IF(P41&lt;&gt;"",IFERROR(IF(依頼書!$O$2="共同住宅（4階建以上）",VLOOKUP(Y41,補助額!A:H,8,FALSE),VLOOKUP(Y41,補助額!A:H,7,FALSE)),"－"),"")</f>
        <v/>
      </c>
      <c r="AA41" s="87" t="str">
        <f t="shared" si="9"/>
        <v/>
      </c>
      <c r="AB41" s="79" t="str">
        <f t="shared" si="10"/>
        <v/>
      </c>
      <c r="AC41" s="79" t="str">
        <f t="shared" si="11"/>
        <v>子育てエコ内窓</v>
      </c>
      <c r="AD41" s="80" t="str">
        <f>IF(Q41&lt;&gt;"",IFERROR(IF(依頼書!$O$2="共同住宅（4階建以上）",VLOOKUP(AC41,補助額!A:H,8,FALSE),VLOOKUP(AC41,補助額!A:H,7,FALSE)),"－"),"")</f>
        <v/>
      </c>
      <c r="AE41" s="88" t="str">
        <f t="shared" si="12"/>
        <v/>
      </c>
      <c r="AF41" s="82" t="str">
        <f>IF(P41="","",IF(OR(依頼書!$M$2="選択してください",依頼書!$M$2=""),"地域を選択してください",IF(OR(依頼書!$O$2="選択してください",依頼書!$O$2=""),"建て方を選択してください",IFERROR(VLOOKUP(AG41,こどもエコグレード!A:F,6,FALSE),"対象外"))))</f>
        <v/>
      </c>
      <c r="AG41" s="83" t="str">
        <f>P41&amp;IF(依頼書!$O$2="戸建住宅","戸建住宅","共同住宅")&amp;依頼書!$M$2</f>
        <v>共同住宅選択してください</v>
      </c>
      <c r="AH41" s="89"/>
      <c r="AI41" s="89"/>
      <c r="AJ41" s="89"/>
    </row>
    <row r="42" spans="1:36" ht="18" customHeight="1" x14ac:dyDescent="0.4">
      <c r="A42" s="64" t="str">
        <f t="shared" si="0"/>
        <v/>
      </c>
      <c r="B42" s="64" t="str">
        <f t="shared" si="1"/>
        <v/>
      </c>
      <c r="C42" s="64" t="str">
        <f t="shared" si="2"/>
        <v/>
      </c>
      <c r="D42" s="64" t="str">
        <f t="shared" si="3"/>
        <v/>
      </c>
      <c r="E42" s="64">
        <f>IFERROR(VLOOKUP(K42&amp;L42,LIXIL対象製品リスト!T:W,3,FALSE),0)</f>
        <v>0</v>
      </c>
      <c r="F42" s="64">
        <f>IFERROR(VLOOKUP(L42&amp;M42,LIXIL対象製品リスト!T:W,4,FALSE),0)</f>
        <v>0</v>
      </c>
      <c r="H42" s="72"/>
      <c r="I42" s="72"/>
      <c r="J42" s="72"/>
      <c r="K42" s="111" t="str">
        <f>IF($H42="","",IFERROR(VLOOKUP($H42,LIXIL対象製品リスト!$A:$N,2,FALSE),"型番が存在しません"))</f>
        <v/>
      </c>
      <c r="L42" s="112" t="str">
        <f>IF($H42="","",IFERROR(VLOOKUP($H42,LIXIL対象製品リスト!$A:$N,4,FALSE),"型番が存在しません"))</f>
        <v/>
      </c>
      <c r="M42" s="111" t="str">
        <f>IF($H42="","",IFERROR(VLOOKUP($H42,LIXIL対象製品リスト!$A:$N,5,FALSE),"型番が存在しません"))</f>
        <v/>
      </c>
      <c r="N42" s="112" t="str">
        <f>IF($H42="","",IFERROR(VLOOKUP($H42,LIXIL対象製品リスト!$A:$N,8,FALSE),"型番が存在しません"))</f>
        <v/>
      </c>
      <c r="O42" s="74" t="str">
        <f>IF(OR(I42="",J42=""),"",IF((I42+E42)*(J42+F42)/10^6&gt;=サイズ!$D$13,"大（L）",IF((I42+E42)*(J42+F42)/10^6&gt;=サイズ!$D$12,"中（M）",IF((I42+E42)*(J42+F42)/10^6&gt;=サイズ!$D$11,"小（S）",IF((I42+E42)*(J42+F42)/10^6&gt;=サイズ!$D$10,"極小（X）","対象外")))))</f>
        <v/>
      </c>
      <c r="P42" s="74" t="str">
        <f t="shared" si="4"/>
        <v/>
      </c>
      <c r="Q42" s="74" t="str">
        <f>IF(H42="","",IF(K42="型番が存在しません","型番が存在しません",IF(OR(,I42="",J42=""),"サイズが一致しません",IF(IFERROR(VLOOKUP($H42,LIXIL対象製品リスト!$A:$N,14,FALSE),"型番が存在しません")=O42,"OK","サイズが一致しません"))))</f>
        <v/>
      </c>
      <c r="R42" s="85"/>
      <c r="S42" s="76" t="str">
        <f t="shared" si="5"/>
        <v/>
      </c>
      <c r="T42" s="76" t="str">
        <f t="shared" si="6"/>
        <v>窓リノベ24内窓</v>
      </c>
      <c r="U42" s="77" t="str">
        <f>IF(P42&lt;&gt;"",IFERROR(IF(依頼書!$O$2="共同住宅（4階建以上）",VLOOKUP(T42,補助額!A:H,8,FALSE),VLOOKUP(T42,補助額!A:H,7,FALSE)),"－"),"")</f>
        <v/>
      </c>
      <c r="V42" s="86" t="str">
        <f t="shared" si="7"/>
        <v/>
      </c>
      <c r="W42" s="113" t="str">
        <f>IF(P42="","",IF(OR(依頼書!$M$2="選択してください",依頼書!$M$2=""),"地域を選択してください",IF(OR(依頼書!$O$2="選択してください",依頼書!$O$2=""),"建て方を選択してください",IFERROR(VLOOKUP(X42,こどもエコグレード!A:E,5,FALSE),"対象外"))))</f>
        <v/>
      </c>
      <c r="X42" s="79" t="str">
        <f>P42&amp;IF(依頼書!$O$2="戸建住宅","戸建住宅","共同住宅")&amp;依頼書!$M$2</f>
        <v>共同住宅選択してください</v>
      </c>
      <c r="Y42" s="79" t="str">
        <f t="shared" si="8"/>
        <v>子育てエコ外窓</v>
      </c>
      <c r="Z42" s="80" t="str">
        <f>IF(P42&lt;&gt;"",IFERROR(IF(依頼書!$O$2="共同住宅（4階建以上）",VLOOKUP(Y42,補助額!A:H,8,FALSE),VLOOKUP(Y42,補助額!A:H,7,FALSE)),"－"),"")</f>
        <v/>
      </c>
      <c r="AA42" s="87" t="str">
        <f t="shared" si="9"/>
        <v/>
      </c>
      <c r="AB42" s="79" t="str">
        <f t="shared" si="10"/>
        <v/>
      </c>
      <c r="AC42" s="79" t="str">
        <f t="shared" si="11"/>
        <v>子育てエコ内窓</v>
      </c>
      <c r="AD42" s="80" t="str">
        <f>IF(Q42&lt;&gt;"",IFERROR(IF(依頼書!$O$2="共同住宅（4階建以上）",VLOOKUP(AC42,補助額!A:H,8,FALSE),VLOOKUP(AC42,補助額!A:H,7,FALSE)),"－"),"")</f>
        <v/>
      </c>
      <c r="AE42" s="88" t="str">
        <f t="shared" si="12"/>
        <v/>
      </c>
      <c r="AF42" s="82" t="str">
        <f>IF(P42="","",IF(OR(依頼書!$M$2="選択してください",依頼書!$M$2=""),"地域を選択してください",IF(OR(依頼書!$O$2="選択してください",依頼書!$O$2=""),"建て方を選択してください",IFERROR(VLOOKUP(AG42,こどもエコグレード!A:F,6,FALSE),"対象外"))))</f>
        <v/>
      </c>
      <c r="AG42" s="83" t="str">
        <f>P42&amp;IF(依頼書!$O$2="戸建住宅","戸建住宅","共同住宅")&amp;依頼書!$M$2</f>
        <v>共同住宅選択してください</v>
      </c>
      <c r="AH42" s="89"/>
      <c r="AI42" s="89"/>
      <c r="AJ42" s="89"/>
    </row>
    <row r="43" spans="1:36" ht="18" customHeight="1" x14ac:dyDescent="0.4">
      <c r="A43" s="64" t="str">
        <f t="shared" si="0"/>
        <v/>
      </c>
      <c r="B43" s="64" t="str">
        <f t="shared" si="1"/>
        <v/>
      </c>
      <c r="C43" s="64" t="str">
        <f t="shared" si="2"/>
        <v/>
      </c>
      <c r="D43" s="64" t="str">
        <f t="shared" si="3"/>
        <v/>
      </c>
      <c r="E43" s="64">
        <f>IFERROR(VLOOKUP(K43&amp;L43,LIXIL対象製品リスト!T:W,3,FALSE),0)</f>
        <v>0</v>
      </c>
      <c r="F43" s="64">
        <f>IFERROR(VLOOKUP(L43&amp;M43,LIXIL対象製品リスト!T:W,4,FALSE),0)</f>
        <v>0</v>
      </c>
      <c r="H43" s="72"/>
      <c r="I43" s="72"/>
      <c r="J43" s="72"/>
      <c r="K43" s="111" t="str">
        <f>IF($H43="","",IFERROR(VLOOKUP($H43,LIXIL対象製品リスト!$A:$N,2,FALSE),"型番が存在しません"))</f>
        <v/>
      </c>
      <c r="L43" s="112" t="str">
        <f>IF($H43="","",IFERROR(VLOOKUP($H43,LIXIL対象製品リスト!$A:$N,4,FALSE),"型番が存在しません"))</f>
        <v/>
      </c>
      <c r="M43" s="111" t="str">
        <f>IF($H43="","",IFERROR(VLOOKUP($H43,LIXIL対象製品リスト!$A:$N,5,FALSE),"型番が存在しません"))</f>
        <v/>
      </c>
      <c r="N43" s="112" t="str">
        <f>IF($H43="","",IFERROR(VLOOKUP($H43,LIXIL対象製品リスト!$A:$N,8,FALSE),"型番が存在しません"))</f>
        <v/>
      </c>
      <c r="O43" s="74" t="str">
        <f>IF(OR(I43="",J43=""),"",IF((I43+E43)*(J43+F43)/10^6&gt;=サイズ!$D$13,"大（L）",IF((I43+E43)*(J43+F43)/10^6&gt;=サイズ!$D$12,"中（M）",IF((I43+E43)*(J43+F43)/10^6&gt;=サイズ!$D$11,"小（S）",IF((I43+E43)*(J43+F43)/10^6&gt;=サイズ!$D$10,"極小（X）","対象外")))))</f>
        <v/>
      </c>
      <c r="P43" s="74" t="str">
        <f t="shared" si="4"/>
        <v/>
      </c>
      <c r="Q43" s="74" t="str">
        <f>IF(H43="","",IF(K43="型番が存在しません","型番が存在しません",IF(OR(,I43="",J43=""),"サイズが一致しません",IF(IFERROR(VLOOKUP($H43,LIXIL対象製品リスト!$A:$N,14,FALSE),"型番が存在しません")=O43,"OK","サイズが一致しません"))))</f>
        <v/>
      </c>
      <c r="R43" s="85"/>
      <c r="S43" s="76" t="str">
        <f t="shared" si="5"/>
        <v/>
      </c>
      <c r="T43" s="76" t="str">
        <f t="shared" si="6"/>
        <v>窓リノベ24内窓</v>
      </c>
      <c r="U43" s="77" t="str">
        <f>IF(P43&lt;&gt;"",IFERROR(IF(依頼書!$O$2="共同住宅（4階建以上）",VLOOKUP(T43,補助額!A:H,8,FALSE),VLOOKUP(T43,補助額!A:H,7,FALSE)),"－"),"")</f>
        <v/>
      </c>
      <c r="V43" s="86" t="str">
        <f t="shared" si="7"/>
        <v/>
      </c>
      <c r="W43" s="113" t="str">
        <f>IF(P43="","",IF(OR(依頼書!$M$2="選択してください",依頼書!$M$2=""),"地域を選択してください",IF(OR(依頼書!$O$2="選択してください",依頼書!$O$2=""),"建て方を選択してください",IFERROR(VLOOKUP(X43,こどもエコグレード!A:E,5,FALSE),"対象外"))))</f>
        <v/>
      </c>
      <c r="X43" s="79" t="str">
        <f>P43&amp;IF(依頼書!$O$2="戸建住宅","戸建住宅","共同住宅")&amp;依頼書!$M$2</f>
        <v>共同住宅選択してください</v>
      </c>
      <c r="Y43" s="79" t="str">
        <f t="shared" si="8"/>
        <v>子育てエコ外窓</v>
      </c>
      <c r="Z43" s="80" t="str">
        <f>IF(P43&lt;&gt;"",IFERROR(IF(依頼書!$O$2="共同住宅（4階建以上）",VLOOKUP(Y43,補助額!A:H,8,FALSE),VLOOKUP(Y43,補助額!A:H,7,FALSE)),"－"),"")</f>
        <v/>
      </c>
      <c r="AA43" s="87" t="str">
        <f t="shared" si="9"/>
        <v/>
      </c>
      <c r="AB43" s="79" t="str">
        <f t="shared" si="10"/>
        <v/>
      </c>
      <c r="AC43" s="79" t="str">
        <f t="shared" si="11"/>
        <v>子育てエコ内窓</v>
      </c>
      <c r="AD43" s="80" t="str">
        <f>IF(Q43&lt;&gt;"",IFERROR(IF(依頼書!$O$2="共同住宅（4階建以上）",VLOOKUP(AC43,補助額!A:H,8,FALSE),VLOOKUP(AC43,補助額!A:H,7,FALSE)),"－"),"")</f>
        <v/>
      </c>
      <c r="AE43" s="88" t="str">
        <f t="shared" si="12"/>
        <v/>
      </c>
      <c r="AF43" s="82" t="str">
        <f>IF(P43="","",IF(OR(依頼書!$M$2="選択してください",依頼書!$M$2=""),"地域を選択してください",IF(OR(依頼書!$O$2="選択してください",依頼書!$O$2=""),"建て方を選択してください",IFERROR(VLOOKUP(AG43,こどもエコグレード!A:F,6,FALSE),"対象外"))))</f>
        <v/>
      </c>
      <c r="AG43" s="83" t="str">
        <f>P43&amp;IF(依頼書!$O$2="戸建住宅","戸建住宅","共同住宅")&amp;依頼書!$M$2</f>
        <v>共同住宅選択してください</v>
      </c>
      <c r="AH43" s="89"/>
      <c r="AI43" s="89"/>
      <c r="AJ43" s="89"/>
    </row>
    <row r="44" spans="1:36" ht="18" customHeight="1" x14ac:dyDescent="0.4">
      <c r="A44" s="64" t="str">
        <f t="shared" si="0"/>
        <v/>
      </c>
      <c r="B44" s="64" t="str">
        <f t="shared" si="1"/>
        <v/>
      </c>
      <c r="C44" s="64" t="str">
        <f t="shared" si="2"/>
        <v/>
      </c>
      <c r="D44" s="64" t="str">
        <f t="shared" si="3"/>
        <v/>
      </c>
      <c r="E44" s="64">
        <f>IFERROR(VLOOKUP(K44&amp;L44,LIXIL対象製品リスト!T:W,3,FALSE),0)</f>
        <v>0</v>
      </c>
      <c r="F44" s="64">
        <f>IFERROR(VLOOKUP(L44&amp;M44,LIXIL対象製品リスト!T:W,4,FALSE),0)</f>
        <v>0</v>
      </c>
      <c r="H44" s="72"/>
      <c r="I44" s="72"/>
      <c r="J44" s="72"/>
      <c r="K44" s="111" t="str">
        <f>IF($H44="","",IFERROR(VLOOKUP($H44,LIXIL対象製品リスト!$A:$N,2,FALSE),"型番が存在しません"))</f>
        <v/>
      </c>
      <c r="L44" s="112" t="str">
        <f>IF($H44="","",IFERROR(VLOOKUP($H44,LIXIL対象製品リスト!$A:$N,4,FALSE),"型番が存在しません"))</f>
        <v/>
      </c>
      <c r="M44" s="111" t="str">
        <f>IF($H44="","",IFERROR(VLOOKUP($H44,LIXIL対象製品リスト!$A:$N,5,FALSE),"型番が存在しません"))</f>
        <v/>
      </c>
      <c r="N44" s="112" t="str">
        <f>IF($H44="","",IFERROR(VLOOKUP($H44,LIXIL対象製品リスト!$A:$N,8,FALSE),"型番が存在しません"))</f>
        <v/>
      </c>
      <c r="O44" s="74" t="str">
        <f>IF(OR(I44="",J44=""),"",IF((I44+E44)*(J44+F44)/10^6&gt;=サイズ!$D$13,"大（L）",IF((I44+E44)*(J44+F44)/10^6&gt;=サイズ!$D$12,"中（M）",IF((I44+E44)*(J44+F44)/10^6&gt;=サイズ!$D$11,"小（S）",IF((I44+E44)*(J44+F44)/10^6&gt;=サイズ!$D$10,"極小（X）","対象外")))))</f>
        <v/>
      </c>
      <c r="P44" s="74" t="str">
        <f t="shared" si="4"/>
        <v/>
      </c>
      <c r="Q44" s="74" t="str">
        <f>IF(H44="","",IF(K44="型番が存在しません","型番が存在しません",IF(OR(,I44="",J44=""),"サイズが一致しません",IF(IFERROR(VLOOKUP($H44,LIXIL対象製品リスト!$A:$N,14,FALSE),"型番が存在しません")=O44,"OK","サイズが一致しません"))))</f>
        <v/>
      </c>
      <c r="R44" s="85"/>
      <c r="S44" s="76" t="str">
        <f t="shared" si="5"/>
        <v/>
      </c>
      <c r="T44" s="76" t="str">
        <f t="shared" si="6"/>
        <v>窓リノベ24内窓</v>
      </c>
      <c r="U44" s="77" t="str">
        <f>IF(P44&lt;&gt;"",IFERROR(IF(依頼書!$O$2="共同住宅（4階建以上）",VLOOKUP(T44,補助額!A:H,8,FALSE),VLOOKUP(T44,補助額!A:H,7,FALSE)),"－"),"")</f>
        <v/>
      </c>
      <c r="V44" s="86" t="str">
        <f t="shared" si="7"/>
        <v/>
      </c>
      <c r="W44" s="113" t="str">
        <f>IF(P44="","",IF(OR(依頼書!$M$2="選択してください",依頼書!$M$2=""),"地域を選択してください",IF(OR(依頼書!$O$2="選択してください",依頼書!$O$2=""),"建て方を選択してください",IFERROR(VLOOKUP(X44,こどもエコグレード!A:E,5,FALSE),"対象外"))))</f>
        <v/>
      </c>
      <c r="X44" s="79" t="str">
        <f>P44&amp;IF(依頼書!$O$2="戸建住宅","戸建住宅","共同住宅")&amp;依頼書!$M$2</f>
        <v>共同住宅選択してください</v>
      </c>
      <c r="Y44" s="79" t="str">
        <f t="shared" si="8"/>
        <v>子育てエコ外窓</v>
      </c>
      <c r="Z44" s="80" t="str">
        <f>IF(P44&lt;&gt;"",IFERROR(IF(依頼書!$O$2="共同住宅（4階建以上）",VLOOKUP(Y44,補助額!A:H,8,FALSE),VLOOKUP(Y44,補助額!A:H,7,FALSE)),"－"),"")</f>
        <v/>
      </c>
      <c r="AA44" s="87" t="str">
        <f t="shared" si="9"/>
        <v/>
      </c>
      <c r="AB44" s="79" t="str">
        <f t="shared" si="10"/>
        <v/>
      </c>
      <c r="AC44" s="79" t="str">
        <f t="shared" si="11"/>
        <v>子育てエコ内窓</v>
      </c>
      <c r="AD44" s="80" t="str">
        <f>IF(Q44&lt;&gt;"",IFERROR(IF(依頼書!$O$2="共同住宅（4階建以上）",VLOOKUP(AC44,補助額!A:H,8,FALSE),VLOOKUP(AC44,補助額!A:H,7,FALSE)),"－"),"")</f>
        <v/>
      </c>
      <c r="AE44" s="88" t="str">
        <f t="shared" si="12"/>
        <v/>
      </c>
      <c r="AF44" s="82" t="str">
        <f>IF(P44="","",IF(OR(依頼書!$M$2="選択してください",依頼書!$M$2=""),"地域を選択してください",IF(OR(依頼書!$O$2="選択してください",依頼書!$O$2=""),"建て方を選択してください",IFERROR(VLOOKUP(AG44,こどもエコグレード!A:F,6,FALSE),"対象外"))))</f>
        <v/>
      </c>
      <c r="AG44" s="83" t="str">
        <f>P44&amp;IF(依頼書!$O$2="戸建住宅","戸建住宅","共同住宅")&amp;依頼書!$M$2</f>
        <v>共同住宅選択してください</v>
      </c>
      <c r="AH44" s="89"/>
      <c r="AI44" s="89"/>
      <c r="AJ44" s="89"/>
    </row>
    <row r="45" spans="1:36" ht="18" customHeight="1" x14ac:dyDescent="0.4">
      <c r="A45" s="64" t="str">
        <f t="shared" si="0"/>
        <v/>
      </c>
      <c r="B45" s="64" t="str">
        <f t="shared" si="1"/>
        <v/>
      </c>
      <c r="C45" s="64" t="str">
        <f t="shared" si="2"/>
        <v/>
      </c>
      <c r="D45" s="64" t="str">
        <f t="shared" si="3"/>
        <v/>
      </c>
      <c r="E45" s="64">
        <f>IFERROR(VLOOKUP(K45&amp;L45,LIXIL対象製品リスト!T:W,3,FALSE),0)</f>
        <v>0</v>
      </c>
      <c r="F45" s="64">
        <f>IFERROR(VLOOKUP(L45&amp;M45,LIXIL対象製品リスト!T:W,4,FALSE),0)</f>
        <v>0</v>
      </c>
      <c r="H45" s="72"/>
      <c r="I45" s="72"/>
      <c r="J45" s="72"/>
      <c r="K45" s="111" t="str">
        <f>IF($H45="","",IFERROR(VLOOKUP($H45,LIXIL対象製品リスト!$A:$N,2,FALSE),"型番が存在しません"))</f>
        <v/>
      </c>
      <c r="L45" s="112" t="str">
        <f>IF($H45="","",IFERROR(VLOOKUP($H45,LIXIL対象製品リスト!$A:$N,4,FALSE),"型番が存在しません"))</f>
        <v/>
      </c>
      <c r="M45" s="111" t="str">
        <f>IF($H45="","",IFERROR(VLOOKUP($H45,LIXIL対象製品リスト!$A:$N,5,FALSE),"型番が存在しません"))</f>
        <v/>
      </c>
      <c r="N45" s="112" t="str">
        <f>IF($H45="","",IFERROR(VLOOKUP($H45,LIXIL対象製品リスト!$A:$N,8,FALSE),"型番が存在しません"))</f>
        <v/>
      </c>
      <c r="O45" s="74" t="str">
        <f>IF(OR(I45="",J45=""),"",IF((I45+E45)*(J45+F45)/10^6&gt;=サイズ!$D$13,"大（L）",IF((I45+E45)*(J45+F45)/10^6&gt;=サイズ!$D$12,"中（M）",IF((I45+E45)*(J45+F45)/10^6&gt;=サイズ!$D$11,"小（S）",IF((I45+E45)*(J45+F45)/10^6&gt;=サイズ!$D$10,"極小（X）","対象外")))))</f>
        <v/>
      </c>
      <c r="P45" s="74" t="str">
        <f t="shared" si="4"/>
        <v/>
      </c>
      <c r="Q45" s="74" t="str">
        <f>IF(H45="","",IF(K45="型番が存在しません","型番が存在しません",IF(OR(,I45="",J45=""),"サイズが一致しません",IF(IFERROR(VLOOKUP($H45,LIXIL対象製品リスト!$A:$N,14,FALSE),"型番が存在しません")=O45,"OK","サイズが一致しません"))))</f>
        <v/>
      </c>
      <c r="R45" s="85"/>
      <c r="S45" s="76" t="str">
        <f t="shared" si="5"/>
        <v/>
      </c>
      <c r="T45" s="76" t="str">
        <f t="shared" si="6"/>
        <v>窓リノベ24内窓</v>
      </c>
      <c r="U45" s="77" t="str">
        <f>IF(P45&lt;&gt;"",IFERROR(IF(依頼書!$O$2="共同住宅（4階建以上）",VLOOKUP(T45,補助額!A:H,8,FALSE),VLOOKUP(T45,補助額!A:H,7,FALSE)),"－"),"")</f>
        <v/>
      </c>
      <c r="V45" s="86" t="str">
        <f t="shared" si="7"/>
        <v/>
      </c>
      <c r="W45" s="113" t="str">
        <f>IF(P45="","",IF(OR(依頼書!$M$2="選択してください",依頼書!$M$2=""),"地域を選択してください",IF(OR(依頼書!$O$2="選択してください",依頼書!$O$2=""),"建て方を選択してください",IFERROR(VLOOKUP(X45,こどもエコグレード!A:E,5,FALSE),"対象外"))))</f>
        <v/>
      </c>
      <c r="X45" s="79" t="str">
        <f>P45&amp;IF(依頼書!$O$2="戸建住宅","戸建住宅","共同住宅")&amp;依頼書!$M$2</f>
        <v>共同住宅選択してください</v>
      </c>
      <c r="Y45" s="79" t="str">
        <f t="shared" si="8"/>
        <v>子育てエコ外窓</v>
      </c>
      <c r="Z45" s="80" t="str">
        <f>IF(P45&lt;&gt;"",IFERROR(IF(依頼書!$O$2="共同住宅（4階建以上）",VLOOKUP(Y45,補助額!A:H,8,FALSE),VLOOKUP(Y45,補助額!A:H,7,FALSE)),"－"),"")</f>
        <v/>
      </c>
      <c r="AA45" s="87" t="str">
        <f t="shared" si="9"/>
        <v/>
      </c>
      <c r="AB45" s="79" t="str">
        <f t="shared" si="10"/>
        <v/>
      </c>
      <c r="AC45" s="79" t="str">
        <f t="shared" si="11"/>
        <v>子育てエコ内窓</v>
      </c>
      <c r="AD45" s="80" t="str">
        <f>IF(Q45&lt;&gt;"",IFERROR(IF(依頼書!$O$2="共同住宅（4階建以上）",VLOOKUP(AC45,補助額!A:H,8,FALSE),VLOOKUP(AC45,補助額!A:H,7,FALSE)),"－"),"")</f>
        <v/>
      </c>
      <c r="AE45" s="88" t="str">
        <f t="shared" si="12"/>
        <v/>
      </c>
      <c r="AF45" s="82" t="str">
        <f>IF(P45="","",IF(OR(依頼書!$M$2="選択してください",依頼書!$M$2=""),"地域を選択してください",IF(OR(依頼書!$O$2="選択してください",依頼書!$O$2=""),"建て方を選択してください",IFERROR(VLOOKUP(AG45,こどもエコグレード!A:F,6,FALSE),"対象外"))))</f>
        <v/>
      </c>
      <c r="AG45" s="83" t="str">
        <f>P45&amp;IF(依頼書!$O$2="戸建住宅","戸建住宅","共同住宅")&amp;依頼書!$M$2</f>
        <v>共同住宅選択してください</v>
      </c>
      <c r="AH45" s="89"/>
      <c r="AI45" s="89"/>
      <c r="AJ45" s="89"/>
    </row>
    <row r="46" spans="1:36" ht="18" customHeight="1" x14ac:dyDescent="0.4">
      <c r="A46" s="64" t="str">
        <f t="shared" si="0"/>
        <v/>
      </c>
      <c r="B46" s="64" t="str">
        <f t="shared" si="1"/>
        <v/>
      </c>
      <c r="C46" s="64" t="str">
        <f t="shared" si="2"/>
        <v/>
      </c>
      <c r="D46" s="64" t="str">
        <f t="shared" si="3"/>
        <v/>
      </c>
      <c r="E46" s="64">
        <f>IFERROR(VLOOKUP(K46&amp;L46,LIXIL対象製品リスト!T:W,3,FALSE),0)</f>
        <v>0</v>
      </c>
      <c r="F46" s="64">
        <f>IFERROR(VLOOKUP(L46&amp;M46,LIXIL対象製品リスト!T:W,4,FALSE),0)</f>
        <v>0</v>
      </c>
      <c r="H46" s="72"/>
      <c r="I46" s="72"/>
      <c r="J46" s="72"/>
      <c r="K46" s="111" t="str">
        <f>IF($H46="","",IFERROR(VLOOKUP($H46,LIXIL対象製品リスト!$A:$N,2,FALSE),"型番が存在しません"))</f>
        <v/>
      </c>
      <c r="L46" s="112" t="str">
        <f>IF($H46="","",IFERROR(VLOOKUP($H46,LIXIL対象製品リスト!$A:$N,4,FALSE),"型番が存在しません"))</f>
        <v/>
      </c>
      <c r="M46" s="111" t="str">
        <f>IF($H46="","",IFERROR(VLOOKUP($H46,LIXIL対象製品リスト!$A:$N,5,FALSE),"型番が存在しません"))</f>
        <v/>
      </c>
      <c r="N46" s="112" t="str">
        <f>IF($H46="","",IFERROR(VLOOKUP($H46,LIXIL対象製品リスト!$A:$N,8,FALSE),"型番が存在しません"))</f>
        <v/>
      </c>
      <c r="O46" s="74" t="str">
        <f>IF(OR(I46="",J46=""),"",IF((I46+E46)*(J46+F46)/10^6&gt;=サイズ!$D$13,"大（L）",IF((I46+E46)*(J46+F46)/10^6&gt;=サイズ!$D$12,"中（M）",IF((I46+E46)*(J46+F46)/10^6&gt;=サイズ!$D$11,"小（S）",IF((I46+E46)*(J46+F46)/10^6&gt;=サイズ!$D$10,"極小（X）","対象外")))))</f>
        <v/>
      </c>
      <c r="P46" s="74" t="str">
        <f t="shared" si="4"/>
        <v/>
      </c>
      <c r="Q46" s="74" t="str">
        <f>IF(H46="","",IF(K46="型番が存在しません","型番が存在しません",IF(OR(,I46="",J46=""),"サイズが一致しません",IF(IFERROR(VLOOKUP($H46,LIXIL対象製品リスト!$A:$N,14,FALSE),"型番が存在しません")=O46,"OK","サイズが一致しません"))))</f>
        <v/>
      </c>
      <c r="R46" s="85"/>
      <c r="S46" s="76" t="str">
        <f t="shared" si="5"/>
        <v/>
      </c>
      <c r="T46" s="76" t="str">
        <f t="shared" si="6"/>
        <v>窓リノベ24内窓</v>
      </c>
      <c r="U46" s="77" t="str">
        <f>IF(P46&lt;&gt;"",IFERROR(IF(依頼書!$O$2="共同住宅（4階建以上）",VLOOKUP(T46,補助額!A:H,8,FALSE),VLOOKUP(T46,補助額!A:H,7,FALSE)),"－"),"")</f>
        <v/>
      </c>
      <c r="V46" s="86" t="str">
        <f t="shared" si="7"/>
        <v/>
      </c>
      <c r="W46" s="113" t="str">
        <f>IF(P46="","",IF(OR(依頼書!$M$2="選択してください",依頼書!$M$2=""),"地域を選択してください",IF(OR(依頼書!$O$2="選択してください",依頼書!$O$2=""),"建て方を選択してください",IFERROR(VLOOKUP(X46,こどもエコグレード!A:E,5,FALSE),"対象外"))))</f>
        <v/>
      </c>
      <c r="X46" s="79" t="str">
        <f>P46&amp;IF(依頼書!$O$2="戸建住宅","戸建住宅","共同住宅")&amp;依頼書!$M$2</f>
        <v>共同住宅選択してください</v>
      </c>
      <c r="Y46" s="79" t="str">
        <f t="shared" si="8"/>
        <v>子育てエコ外窓</v>
      </c>
      <c r="Z46" s="80" t="str">
        <f>IF(P46&lt;&gt;"",IFERROR(IF(依頼書!$O$2="共同住宅（4階建以上）",VLOOKUP(Y46,補助額!A:H,8,FALSE),VLOOKUP(Y46,補助額!A:H,7,FALSE)),"－"),"")</f>
        <v/>
      </c>
      <c r="AA46" s="87" t="str">
        <f t="shared" si="9"/>
        <v/>
      </c>
      <c r="AB46" s="79" t="str">
        <f t="shared" si="10"/>
        <v/>
      </c>
      <c r="AC46" s="79" t="str">
        <f t="shared" si="11"/>
        <v>子育てエコ内窓</v>
      </c>
      <c r="AD46" s="80" t="str">
        <f>IF(Q46&lt;&gt;"",IFERROR(IF(依頼書!$O$2="共同住宅（4階建以上）",VLOOKUP(AC46,補助額!A:H,8,FALSE),VLOOKUP(AC46,補助額!A:H,7,FALSE)),"－"),"")</f>
        <v/>
      </c>
      <c r="AE46" s="88" t="str">
        <f t="shared" si="12"/>
        <v/>
      </c>
      <c r="AF46" s="82" t="str">
        <f>IF(P46="","",IF(OR(依頼書!$M$2="選択してください",依頼書!$M$2=""),"地域を選択してください",IF(OR(依頼書!$O$2="選択してください",依頼書!$O$2=""),"建て方を選択してください",IFERROR(VLOOKUP(AG46,こどもエコグレード!A:F,6,FALSE),"対象外"))))</f>
        <v/>
      </c>
      <c r="AG46" s="83" t="str">
        <f>P46&amp;IF(依頼書!$O$2="戸建住宅","戸建住宅","共同住宅")&amp;依頼書!$M$2</f>
        <v>共同住宅選択してください</v>
      </c>
      <c r="AH46" s="89"/>
      <c r="AI46" s="89"/>
      <c r="AJ46" s="89"/>
    </row>
    <row r="47" spans="1:36" ht="18" customHeight="1" x14ac:dyDescent="0.4">
      <c r="A47" s="64" t="str">
        <f t="shared" si="0"/>
        <v/>
      </c>
      <c r="B47" s="64" t="str">
        <f t="shared" si="1"/>
        <v/>
      </c>
      <c r="C47" s="64" t="str">
        <f t="shared" si="2"/>
        <v/>
      </c>
      <c r="D47" s="64" t="str">
        <f t="shared" si="3"/>
        <v/>
      </c>
      <c r="E47" s="64">
        <f>IFERROR(VLOOKUP(K47&amp;L47,LIXIL対象製品リスト!T:W,3,FALSE),0)</f>
        <v>0</v>
      </c>
      <c r="F47" s="64">
        <f>IFERROR(VLOOKUP(L47&amp;M47,LIXIL対象製品リスト!T:W,4,FALSE),0)</f>
        <v>0</v>
      </c>
      <c r="H47" s="72"/>
      <c r="I47" s="72"/>
      <c r="J47" s="72"/>
      <c r="K47" s="111" t="str">
        <f>IF($H47="","",IFERROR(VLOOKUP($H47,LIXIL対象製品リスト!$A:$N,2,FALSE),"型番が存在しません"))</f>
        <v/>
      </c>
      <c r="L47" s="112" t="str">
        <f>IF($H47="","",IFERROR(VLOOKUP($H47,LIXIL対象製品リスト!$A:$N,4,FALSE),"型番が存在しません"))</f>
        <v/>
      </c>
      <c r="M47" s="111" t="str">
        <f>IF($H47="","",IFERROR(VLOOKUP($H47,LIXIL対象製品リスト!$A:$N,5,FALSE),"型番が存在しません"))</f>
        <v/>
      </c>
      <c r="N47" s="112" t="str">
        <f>IF($H47="","",IFERROR(VLOOKUP($H47,LIXIL対象製品リスト!$A:$N,8,FALSE),"型番が存在しません"))</f>
        <v/>
      </c>
      <c r="O47" s="74" t="str">
        <f>IF(OR(I47="",J47=""),"",IF((I47+E47)*(J47+F47)/10^6&gt;=サイズ!$D$13,"大（L）",IF((I47+E47)*(J47+F47)/10^6&gt;=サイズ!$D$12,"中（M）",IF((I47+E47)*(J47+F47)/10^6&gt;=サイズ!$D$11,"小（S）",IF((I47+E47)*(J47+F47)/10^6&gt;=サイズ!$D$10,"極小（X）","対象外")))))</f>
        <v/>
      </c>
      <c r="P47" s="74" t="str">
        <f t="shared" si="4"/>
        <v/>
      </c>
      <c r="Q47" s="74" t="str">
        <f>IF(H47="","",IF(K47="型番が存在しません","型番が存在しません",IF(OR(,I47="",J47=""),"サイズが一致しません",IF(IFERROR(VLOOKUP($H47,LIXIL対象製品リスト!$A:$N,14,FALSE),"型番が存在しません")=O47,"OK","サイズが一致しません"))))</f>
        <v/>
      </c>
      <c r="R47" s="85"/>
      <c r="S47" s="76" t="str">
        <f t="shared" si="5"/>
        <v/>
      </c>
      <c r="T47" s="76" t="str">
        <f t="shared" si="6"/>
        <v>窓リノベ24内窓</v>
      </c>
      <c r="U47" s="77" t="str">
        <f>IF(P47&lt;&gt;"",IFERROR(IF(依頼書!$O$2="共同住宅（4階建以上）",VLOOKUP(T47,補助額!A:H,8,FALSE),VLOOKUP(T47,補助額!A:H,7,FALSE)),"－"),"")</f>
        <v/>
      </c>
      <c r="V47" s="86" t="str">
        <f t="shared" si="7"/>
        <v/>
      </c>
      <c r="W47" s="113" t="str">
        <f>IF(P47="","",IF(OR(依頼書!$M$2="選択してください",依頼書!$M$2=""),"地域を選択してください",IF(OR(依頼書!$O$2="選択してください",依頼書!$O$2=""),"建て方を選択してください",IFERROR(VLOOKUP(X47,こどもエコグレード!A:E,5,FALSE),"対象外"))))</f>
        <v/>
      </c>
      <c r="X47" s="79" t="str">
        <f>P47&amp;IF(依頼書!$O$2="戸建住宅","戸建住宅","共同住宅")&amp;依頼書!$M$2</f>
        <v>共同住宅選択してください</v>
      </c>
      <c r="Y47" s="79" t="str">
        <f t="shared" si="8"/>
        <v>子育てエコ外窓</v>
      </c>
      <c r="Z47" s="80" t="str">
        <f>IF(P47&lt;&gt;"",IFERROR(IF(依頼書!$O$2="共同住宅（4階建以上）",VLOOKUP(Y47,補助額!A:H,8,FALSE),VLOOKUP(Y47,補助額!A:H,7,FALSE)),"－"),"")</f>
        <v/>
      </c>
      <c r="AA47" s="87" t="str">
        <f t="shared" si="9"/>
        <v/>
      </c>
      <c r="AB47" s="79" t="str">
        <f t="shared" si="10"/>
        <v/>
      </c>
      <c r="AC47" s="79" t="str">
        <f t="shared" si="11"/>
        <v>子育てエコ内窓</v>
      </c>
      <c r="AD47" s="80" t="str">
        <f>IF(Q47&lt;&gt;"",IFERROR(IF(依頼書!$O$2="共同住宅（4階建以上）",VLOOKUP(AC47,補助額!A:H,8,FALSE),VLOOKUP(AC47,補助額!A:H,7,FALSE)),"－"),"")</f>
        <v/>
      </c>
      <c r="AE47" s="88" t="str">
        <f t="shared" si="12"/>
        <v/>
      </c>
      <c r="AF47" s="82" t="str">
        <f>IF(P47="","",IF(OR(依頼書!$M$2="選択してください",依頼書!$M$2=""),"地域を選択してください",IF(OR(依頼書!$O$2="選択してください",依頼書!$O$2=""),"建て方を選択してください",IFERROR(VLOOKUP(AG47,こどもエコグレード!A:F,6,FALSE),"対象外"))))</f>
        <v/>
      </c>
      <c r="AG47" s="83" t="str">
        <f>P47&amp;IF(依頼書!$O$2="戸建住宅","戸建住宅","共同住宅")&amp;依頼書!$M$2</f>
        <v>共同住宅選択してください</v>
      </c>
      <c r="AH47" s="89"/>
      <c r="AI47" s="89"/>
      <c r="AJ47" s="89"/>
    </row>
    <row r="48" spans="1:36" ht="18" customHeight="1" x14ac:dyDescent="0.4">
      <c r="A48" s="64" t="str">
        <f t="shared" si="0"/>
        <v/>
      </c>
      <c r="B48" s="64" t="str">
        <f t="shared" si="1"/>
        <v/>
      </c>
      <c r="C48" s="64" t="str">
        <f t="shared" si="2"/>
        <v/>
      </c>
      <c r="D48" s="64" t="str">
        <f t="shared" si="3"/>
        <v/>
      </c>
      <c r="E48" s="64">
        <f>IFERROR(VLOOKUP(K48&amp;L48,LIXIL対象製品リスト!T:W,3,FALSE),0)</f>
        <v>0</v>
      </c>
      <c r="F48" s="64">
        <f>IFERROR(VLOOKUP(L48&amp;M48,LIXIL対象製品リスト!T:W,4,FALSE),0)</f>
        <v>0</v>
      </c>
      <c r="H48" s="72"/>
      <c r="I48" s="72"/>
      <c r="J48" s="72"/>
      <c r="K48" s="111" t="str">
        <f>IF($H48="","",IFERROR(VLOOKUP($H48,LIXIL対象製品リスト!$A:$N,2,FALSE),"型番が存在しません"))</f>
        <v/>
      </c>
      <c r="L48" s="112" t="str">
        <f>IF($H48="","",IFERROR(VLOOKUP($H48,LIXIL対象製品リスト!$A:$N,4,FALSE),"型番が存在しません"))</f>
        <v/>
      </c>
      <c r="M48" s="111" t="str">
        <f>IF($H48="","",IFERROR(VLOOKUP($H48,LIXIL対象製品リスト!$A:$N,5,FALSE),"型番が存在しません"))</f>
        <v/>
      </c>
      <c r="N48" s="112" t="str">
        <f>IF($H48="","",IFERROR(VLOOKUP($H48,LIXIL対象製品リスト!$A:$N,8,FALSE),"型番が存在しません"))</f>
        <v/>
      </c>
      <c r="O48" s="74" t="str">
        <f>IF(OR(I48="",J48=""),"",IF((I48+E48)*(J48+F48)/10^6&gt;=サイズ!$D$13,"大（L）",IF((I48+E48)*(J48+F48)/10^6&gt;=サイズ!$D$12,"中（M）",IF((I48+E48)*(J48+F48)/10^6&gt;=サイズ!$D$11,"小（S）",IF((I48+E48)*(J48+F48)/10^6&gt;=サイズ!$D$10,"極小（X）","対象外")))))</f>
        <v/>
      </c>
      <c r="P48" s="74" t="str">
        <f t="shared" si="4"/>
        <v/>
      </c>
      <c r="Q48" s="74" t="str">
        <f>IF(H48="","",IF(K48="型番が存在しません","型番が存在しません",IF(OR(,I48="",J48=""),"サイズが一致しません",IF(IFERROR(VLOOKUP($H48,LIXIL対象製品リスト!$A:$N,14,FALSE),"型番が存在しません")=O48,"OK","サイズが一致しません"))))</f>
        <v/>
      </c>
      <c r="R48" s="85"/>
      <c r="S48" s="76" t="str">
        <f t="shared" si="5"/>
        <v/>
      </c>
      <c r="T48" s="76" t="str">
        <f t="shared" si="6"/>
        <v>窓リノベ24内窓</v>
      </c>
      <c r="U48" s="77" t="str">
        <f>IF(P48&lt;&gt;"",IFERROR(IF(依頼書!$O$2="共同住宅（4階建以上）",VLOOKUP(T48,補助額!A:H,8,FALSE),VLOOKUP(T48,補助額!A:H,7,FALSE)),"－"),"")</f>
        <v/>
      </c>
      <c r="V48" s="86" t="str">
        <f t="shared" si="7"/>
        <v/>
      </c>
      <c r="W48" s="113" t="str">
        <f>IF(P48="","",IF(OR(依頼書!$M$2="選択してください",依頼書!$M$2=""),"地域を選択してください",IF(OR(依頼書!$O$2="選択してください",依頼書!$O$2=""),"建て方を選択してください",IFERROR(VLOOKUP(X48,こどもエコグレード!A:E,5,FALSE),"対象外"))))</f>
        <v/>
      </c>
      <c r="X48" s="79" t="str">
        <f>P48&amp;IF(依頼書!$O$2="戸建住宅","戸建住宅","共同住宅")&amp;依頼書!$M$2</f>
        <v>共同住宅選択してください</v>
      </c>
      <c r="Y48" s="79" t="str">
        <f t="shared" si="8"/>
        <v>子育てエコ外窓</v>
      </c>
      <c r="Z48" s="80" t="str">
        <f>IF(P48&lt;&gt;"",IFERROR(IF(依頼書!$O$2="共同住宅（4階建以上）",VLOOKUP(Y48,補助額!A:H,8,FALSE),VLOOKUP(Y48,補助額!A:H,7,FALSE)),"－"),"")</f>
        <v/>
      </c>
      <c r="AA48" s="87" t="str">
        <f t="shared" si="9"/>
        <v/>
      </c>
      <c r="AB48" s="79" t="str">
        <f t="shared" si="10"/>
        <v/>
      </c>
      <c r="AC48" s="79" t="str">
        <f t="shared" si="11"/>
        <v>子育てエコ内窓</v>
      </c>
      <c r="AD48" s="80" t="str">
        <f>IF(Q48&lt;&gt;"",IFERROR(IF(依頼書!$O$2="共同住宅（4階建以上）",VLOOKUP(AC48,補助額!A:H,8,FALSE),VLOOKUP(AC48,補助額!A:H,7,FALSE)),"－"),"")</f>
        <v/>
      </c>
      <c r="AE48" s="88" t="str">
        <f t="shared" si="12"/>
        <v/>
      </c>
      <c r="AF48" s="82" t="str">
        <f>IF(P48="","",IF(OR(依頼書!$M$2="選択してください",依頼書!$M$2=""),"地域を選択してください",IF(OR(依頼書!$O$2="選択してください",依頼書!$O$2=""),"建て方を選択してください",IFERROR(VLOOKUP(AG48,こどもエコグレード!A:F,6,FALSE),"対象外"))))</f>
        <v/>
      </c>
      <c r="AG48" s="83" t="str">
        <f>P48&amp;IF(依頼書!$O$2="戸建住宅","戸建住宅","共同住宅")&amp;依頼書!$M$2</f>
        <v>共同住宅選択してください</v>
      </c>
      <c r="AH48" s="89"/>
      <c r="AI48" s="89"/>
      <c r="AJ48" s="89"/>
    </row>
    <row r="49" spans="1:36" ht="18" customHeight="1" x14ac:dyDescent="0.4">
      <c r="A49" s="64" t="str">
        <f t="shared" si="0"/>
        <v/>
      </c>
      <c r="B49" s="64" t="str">
        <f t="shared" si="1"/>
        <v/>
      </c>
      <c r="C49" s="64" t="str">
        <f t="shared" si="2"/>
        <v/>
      </c>
      <c r="D49" s="64" t="str">
        <f t="shared" si="3"/>
        <v/>
      </c>
      <c r="E49" s="64">
        <f>IFERROR(VLOOKUP(K49&amp;L49,LIXIL対象製品リスト!T:W,3,FALSE),0)</f>
        <v>0</v>
      </c>
      <c r="F49" s="64">
        <f>IFERROR(VLOOKUP(L49&amp;M49,LIXIL対象製品リスト!T:W,4,FALSE),0)</f>
        <v>0</v>
      </c>
      <c r="H49" s="72"/>
      <c r="I49" s="72"/>
      <c r="J49" s="72"/>
      <c r="K49" s="111" t="str">
        <f>IF($H49="","",IFERROR(VLOOKUP($H49,LIXIL対象製品リスト!$A:$N,2,FALSE),"型番が存在しません"))</f>
        <v/>
      </c>
      <c r="L49" s="112" t="str">
        <f>IF($H49="","",IFERROR(VLOOKUP($H49,LIXIL対象製品リスト!$A:$N,4,FALSE),"型番が存在しません"))</f>
        <v/>
      </c>
      <c r="M49" s="111" t="str">
        <f>IF($H49="","",IFERROR(VLOOKUP($H49,LIXIL対象製品リスト!$A:$N,5,FALSE),"型番が存在しません"))</f>
        <v/>
      </c>
      <c r="N49" s="112" t="str">
        <f>IF($H49="","",IFERROR(VLOOKUP($H49,LIXIL対象製品リスト!$A:$N,8,FALSE),"型番が存在しません"))</f>
        <v/>
      </c>
      <c r="O49" s="74" t="str">
        <f>IF(OR(I49="",J49=""),"",IF((I49+E49)*(J49+F49)/10^6&gt;=サイズ!$D$13,"大（L）",IF((I49+E49)*(J49+F49)/10^6&gt;=サイズ!$D$12,"中（M）",IF((I49+E49)*(J49+F49)/10^6&gt;=サイズ!$D$11,"小（S）",IF((I49+E49)*(J49+F49)/10^6&gt;=サイズ!$D$10,"極小（X）","対象外")))))</f>
        <v/>
      </c>
      <c r="P49" s="74" t="str">
        <f t="shared" si="4"/>
        <v/>
      </c>
      <c r="Q49" s="74" t="str">
        <f>IF(H49="","",IF(K49="型番が存在しません","型番が存在しません",IF(OR(,I49="",J49=""),"サイズが一致しません",IF(IFERROR(VLOOKUP($H49,LIXIL対象製品リスト!$A:$N,14,FALSE),"型番が存在しません")=O49,"OK","サイズが一致しません"))))</f>
        <v/>
      </c>
      <c r="R49" s="85"/>
      <c r="S49" s="76" t="str">
        <f t="shared" si="5"/>
        <v/>
      </c>
      <c r="T49" s="76" t="str">
        <f t="shared" si="6"/>
        <v>窓リノベ24内窓</v>
      </c>
      <c r="U49" s="77" t="str">
        <f>IF(P49&lt;&gt;"",IFERROR(IF(依頼書!$O$2="共同住宅（4階建以上）",VLOOKUP(T49,補助額!A:H,8,FALSE),VLOOKUP(T49,補助額!A:H,7,FALSE)),"－"),"")</f>
        <v/>
      </c>
      <c r="V49" s="86" t="str">
        <f t="shared" si="7"/>
        <v/>
      </c>
      <c r="W49" s="113" t="str">
        <f>IF(P49="","",IF(OR(依頼書!$M$2="選択してください",依頼書!$M$2=""),"地域を選択してください",IF(OR(依頼書!$O$2="選択してください",依頼書!$O$2=""),"建て方を選択してください",IFERROR(VLOOKUP(X49,こどもエコグレード!A:E,5,FALSE),"対象外"))))</f>
        <v/>
      </c>
      <c r="X49" s="79" t="str">
        <f>P49&amp;IF(依頼書!$O$2="戸建住宅","戸建住宅","共同住宅")&amp;依頼書!$M$2</f>
        <v>共同住宅選択してください</v>
      </c>
      <c r="Y49" s="79" t="str">
        <f t="shared" si="8"/>
        <v>子育てエコ外窓</v>
      </c>
      <c r="Z49" s="80" t="str">
        <f>IF(P49&lt;&gt;"",IFERROR(IF(依頼書!$O$2="共同住宅（4階建以上）",VLOOKUP(Y49,補助額!A:H,8,FALSE),VLOOKUP(Y49,補助額!A:H,7,FALSE)),"－"),"")</f>
        <v/>
      </c>
      <c r="AA49" s="87" t="str">
        <f t="shared" si="9"/>
        <v/>
      </c>
      <c r="AB49" s="79" t="str">
        <f t="shared" si="10"/>
        <v/>
      </c>
      <c r="AC49" s="79" t="str">
        <f t="shared" si="11"/>
        <v>子育てエコ内窓</v>
      </c>
      <c r="AD49" s="80" t="str">
        <f>IF(Q49&lt;&gt;"",IFERROR(IF(依頼書!$O$2="共同住宅（4階建以上）",VLOOKUP(AC49,補助額!A:H,8,FALSE),VLOOKUP(AC49,補助額!A:H,7,FALSE)),"－"),"")</f>
        <v/>
      </c>
      <c r="AE49" s="88" t="str">
        <f t="shared" si="12"/>
        <v/>
      </c>
      <c r="AF49" s="82" t="str">
        <f>IF(P49="","",IF(OR(依頼書!$M$2="選択してください",依頼書!$M$2=""),"地域を選択してください",IF(OR(依頼書!$O$2="選択してください",依頼書!$O$2=""),"建て方を選択してください",IFERROR(VLOOKUP(AG49,こどもエコグレード!A:F,6,FALSE),"対象外"))))</f>
        <v/>
      </c>
      <c r="AG49" s="83" t="str">
        <f>P49&amp;IF(依頼書!$O$2="戸建住宅","戸建住宅","共同住宅")&amp;依頼書!$M$2</f>
        <v>共同住宅選択してください</v>
      </c>
      <c r="AH49" s="89"/>
      <c r="AI49" s="89"/>
      <c r="AJ49" s="89"/>
    </row>
    <row r="50" spans="1:36" ht="18" customHeight="1" x14ac:dyDescent="0.4">
      <c r="A50" s="64" t="str">
        <f t="shared" si="0"/>
        <v/>
      </c>
      <c r="B50" s="64" t="str">
        <f t="shared" si="1"/>
        <v/>
      </c>
      <c r="C50" s="64" t="str">
        <f t="shared" si="2"/>
        <v/>
      </c>
      <c r="D50" s="64" t="str">
        <f t="shared" si="3"/>
        <v/>
      </c>
      <c r="E50" s="64">
        <f>IFERROR(VLOOKUP(K50&amp;L50,LIXIL対象製品リスト!T:W,3,FALSE),0)</f>
        <v>0</v>
      </c>
      <c r="F50" s="64">
        <f>IFERROR(VLOOKUP(L50&amp;M50,LIXIL対象製品リスト!T:W,4,FALSE),0)</f>
        <v>0</v>
      </c>
      <c r="H50" s="72"/>
      <c r="I50" s="72"/>
      <c r="J50" s="72"/>
      <c r="K50" s="111" t="str">
        <f>IF($H50="","",IFERROR(VLOOKUP($H50,LIXIL対象製品リスト!$A:$N,2,FALSE),"型番が存在しません"))</f>
        <v/>
      </c>
      <c r="L50" s="112" t="str">
        <f>IF($H50="","",IFERROR(VLOOKUP($H50,LIXIL対象製品リスト!$A:$N,4,FALSE),"型番が存在しません"))</f>
        <v/>
      </c>
      <c r="M50" s="111" t="str">
        <f>IF($H50="","",IFERROR(VLOOKUP($H50,LIXIL対象製品リスト!$A:$N,5,FALSE),"型番が存在しません"))</f>
        <v/>
      </c>
      <c r="N50" s="112" t="str">
        <f>IF($H50="","",IFERROR(VLOOKUP($H50,LIXIL対象製品リスト!$A:$N,8,FALSE),"型番が存在しません"))</f>
        <v/>
      </c>
      <c r="O50" s="74" t="str">
        <f>IF(OR(I50="",J50=""),"",IF((I50+E50)*(J50+F50)/10^6&gt;=サイズ!$D$13,"大（L）",IF((I50+E50)*(J50+F50)/10^6&gt;=サイズ!$D$12,"中（M）",IF((I50+E50)*(J50+F50)/10^6&gt;=サイズ!$D$11,"小（S）",IF((I50+E50)*(J50+F50)/10^6&gt;=サイズ!$D$10,"極小（X）","対象外")))))</f>
        <v/>
      </c>
      <c r="P50" s="74" t="str">
        <f t="shared" si="4"/>
        <v/>
      </c>
      <c r="Q50" s="74" t="str">
        <f>IF(H50="","",IF(K50="型番が存在しません","型番が存在しません",IF(OR(,I50="",J50=""),"サイズが一致しません",IF(IFERROR(VLOOKUP($H50,LIXIL対象製品リスト!$A:$N,14,FALSE),"型番が存在しません")=O50,"OK","サイズが一致しません"))))</f>
        <v/>
      </c>
      <c r="R50" s="85"/>
      <c r="S50" s="76" t="str">
        <f t="shared" si="5"/>
        <v/>
      </c>
      <c r="T50" s="76" t="str">
        <f t="shared" si="6"/>
        <v>窓リノベ24内窓</v>
      </c>
      <c r="U50" s="77" t="str">
        <f>IF(P50&lt;&gt;"",IFERROR(IF(依頼書!$O$2="共同住宅（4階建以上）",VLOOKUP(T50,補助額!A:H,8,FALSE),VLOOKUP(T50,補助額!A:H,7,FALSE)),"－"),"")</f>
        <v/>
      </c>
      <c r="V50" s="86" t="str">
        <f t="shared" si="7"/>
        <v/>
      </c>
      <c r="W50" s="113" t="str">
        <f>IF(P50="","",IF(OR(依頼書!$M$2="選択してください",依頼書!$M$2=""),"地域を選択してください",IF(OR(依頼書!$O$2="選択してください",依頼書!$O$2=""),"建て方を選択してください",IFERROR(VLOOKUP(X50,こどもエコグレード!A:E,5,FALSE),"対象外"))))</f>
        <v/>
      </c>
      <c r="X50" s="79" t="str">
        <f>P50&amp;IF(依頼書!$O$2="戸建住宅","戸建住宅","共同住宅")&amp;依頼書!$M$2</f>
        <v>共同住宅選択してください</v>
      </c>
      <c r="Y50" s="79" t="str">
        <f t="shared" si="8"/>
        <v>子育てエコ外窓</v>
      </c>
      <c r="Z50" s="80" t="str">
        <f>IF(P50&lt;&gt;"",IFERROR(IF(依頼書!$O$2="共同住宅（4階建以上）",VLOOKUP(Y50,補助額!A:H,8,FALSE),VLOOKUP(Y50,補助額!A:H,7,FALSE)),"－"),"")</f>
        <v/>
      </c>
      <c r="AA50" s="87" t="str">
        <f t="shared" si="9"/>
        <v/>
      </c>
      <c r="AB50" s="79" t="str">
        <f t="shared" si="10"/>
        <v/>
      </c>
      <c r="AC50" s="79" t="str">
        <f t="shared" si="11"/>
        <v>子育てエコ内窓</v>
      </c>
      <c r="AD50" s="80" t="str">
        <f>IF(Q50&lt;&gt;"",IFERROR(IF(依頼書!$O$2="共同住宅（4階建以上）",VLOOKUP(AC50,補助額!A:H,8,FALSE),VLOOKUP(AC50,補助額!A:H,7,FALSE)),"－"),"")</f>
        <v/>
      </c>
      <c r="AE50" s="88" t="str">
        <f t="shared" si="12"/>
        <v/>
      </c>
      <c r="AF50" s="82" t="str">
        <f>IF(P50="","",IF(OR(依頼書!$M$2="選択してください",依頼書!$M$2=""),"地域を選択してください",IF(OR(依頼書!$O$2="選択してください",依頼書!$O$2=""),"建て方を選択してください",IFERROR(VLOOKUP(AG50,こどもエコグレード!A:F,6,FALSE),"対象外"))))</f>
        <v/>
      </c>
      <c r="AG50" s="83" t="str">
        <f>P50&amp;IF(依頼書!$O$2="戸建住宅","戸建住宅","共同住宅")&amp;依頼書!$M$2</f>
        <v>共同住宅選択してください</v>
      </c>
      <c r="AH50" s="89"/>
      <c r="AI50" s="89"/>
      <c r="AJ50" s="89"/>
    </row>
    <row r="51" spans="1:36" ht="18" customHeight="1" x14ac:dyDescent="0.4">
      <c r="A51" s="64" t="str">
        <f t="shared" si="0"/>
        <v/>
      </c>
      <c r="B51" s="64" t="str">
        <f t="shared" si="1"/>
        <v/>
      </c>
      <c r="C51" s="64" t="str">
        <f t="shared" si="2"/>
        <v/>
      </c>
      <c r="D51" s="64" t="str">
        <f t="shared" si="3"/>
        <v/>
      </c>
      <c r="E51" s="64">
        <f>IFERROR(VLOOKUP(K51&amp;L51,LIXIL対象製品リスト!T:W,3,FALSE),0)</f>
        <v>0</v>
      </c>
      <c r="F51" s="64">
        <f>IFERROR(VLOOKUP(L51&amp;M51,LIXIL対象製品リスト!T:W,4,FALSE),0)</f>
        <v>0</v>
      </c>
      <c r="H51" s="72"/>
      <c r="I51" s="72"/>
      <c r="J51" s="72"/>
      <c r="K51" s="111" t="str">
        <f>IF($H51="","",IFERROR(VLOOKUP($H51,LIXIL対象製品リスト!$A:$N,2,FALSE),"型番が存在しません"))</f>
        <v/>
      </c>
      <c r="L51" s="112" t="str">
        <f>IF($H51="","",IFERROR(VLOOKUP($H51,LIXIL対象製品リスト!$A:$N,4,FALSE),"型番が存在しません"))</f>
        <v/>
      </c>
      <c r="M51" s="111" t="str">
        <f>IF($H51="","",IFERROR(VLOOKUP($H51,LIXIL対象製品リスト!$A:$N,5,FALSE),"型番が存在しません"))</f>
        <v/>
      </c>
      <c r="N51" s="112" t="str">
        <f>IF($H51="","",IFERROR(VLOOKUP($H51,LIXIL対象製品リスト!$A:$N,8,FALSE),"型番が存在しません"))</f>
        <v/>
      </c>
      <c r="O51" s="74" t="str">
        <f>IF(OR(I51="",J51=""),"",IF((I51+E51)*(J51+F51)/10^6&gt;=サイズ!$D$13,"大（L）",IF((I51+E51)*(J51+F51)/10^6&gt;=サイズ!$D$12,"中（M）",IF((I51+E51)*(J51+F51)/10^6&gt;=サイズ!$D$11,"小（S）",IF((I51+E51)*(J51+F51)/10^6&gt;=サイズ!$D$10,"極小（X）","対象外")))))</f>
        <v/>
      </c>
      <c r="P51" s="74" t="str">
        <f t="shared" si="4"/>
        <v/>
      </c>
      <c r="Q51" s="74" t="str">
        <f>IF(H51="","",IF(K51="型番が存在しません","型番が存在しません",IF(OR(,I51="",J51=""),"サイズが一致しません",IF(IFERROR(VLOOKUP($H51,LIXIL対象製品リスト!$A:$N,14,FALSE),"型番が存在しません")=O51,"OK","サイズが一致しません"))))</f>
        <v/>
      </c>
      <c r="R51" s="85"/>
      <c r="S51" s="76" t="str">
        <f t="shared" si="5"/>
        <v/>
      </c>
      <c r="T51" s="76" t="str">
        <f t="shared" si="6"/>
        <v>窓リノベ24内窓</v>
      </c>
      <c r="U51" s="77" t="str">
        <f>IF(P51&lt;&gt;"",IFERROR(IF(依頼書!$O$2="共同住宅（4階建以上）",VLOOKUP(T51,補助額!A:H,8,FALSE),VLOOKUP(T51,補助額!A:H,7,FALSE)),"－"),"")</f>
        <v/>
      </c>
      <c r="V51" s="86" t="str">
        <f t="shared" si="7"/>
        <v/>
      </c>
      <c r="W51" s="113" t="str">
        <f>IF(P51="","",IF(OR(依頼書!$M$2="選択してください",依頼書!$M$2=""),"地域を選択してください",IF(OR(依頼書!$O$2="選択してください",依頼書!$O$2=""),"建て方を選択してください",IFERROR(VLOOKUP(X51,こどもエコグレード!A:E,5,FALSE),"対象外"))))</f>
        <v/>
      </c>
      <c r="X51" s="79" t="str">
        <f>P51&amp;IF(依頼書!$O$2="戸建住宅","戸建住宅","共同住宅")&amp;依頼書!$M$2</f>
        <v>共同住宅選択してください</v>
      </c>
      <c r="Y51" s="79" t="str">
        <f t="shared" si="8"/>
        <v>子育てエコ外窓</v>
      </c>
      <c r="Z51" s="80" t="str">
        <f>IF(P51&lt;&gt;"",IFERROR(IF(依頼書!$O$2="共同住宅（4階建以上）",VLOOKUP(Y51,補助額!A:H,8,FALSE),VLOOKUP(Y51,補助額!A:H,7,FALSE)),"－"),"")</f>
        <v/>
      </c>
      <c r="AA51" s="87" t="str">
        <f t="shared" si="9"/>
        <v/>
      </c>
      <c r="AB51" s="79" t="str">
        <f t="shared" si="10"/>
        <v/>
      </c>
      <c r="AC51" s="79" t="str">
        <f t="shared" si="11"/>
        <v>子育てエコ内窓</v>
      </c>
      <c r="AD51" s="80" t="str">
        <f>IF(Q51&lt;&gt;"",IFERROR(IF(依頼書!$O$2="共同住宅（4階建以上）",VLOOKUP(AC51,補助額!A:H,8,FALSE),VLOOKUP(AC51,補助額!A:H,7,FALSE)),"－"),"")</f>
        <v/>
      </c>
      <c r="AE51" s="88" t="str">
        <f t="shared" si="12"/>
        <v/>
      </c>
      <c r="AF51" s="82" t="str">
        <f>IF(P51="","",IF(OR(依頼書!$M$2="選択してください",依頼書!$M$2=""),"地域を選択してください",IF(OR(依頼書!$O$2="選択してください",依頼書!$O$2=""),"建て方を選択してください",IFERROR(VLOOKUP(AG51,こどもエコグレード!A:F,6,FALSE),"対象外"))))</f>
        <v/>
      </c>
      <c r="AG51" s="83" t="str">
        <f>P51&amp;IF(依頼書!$O$2="戸建住宅","戸建住宅","共同住宅")&amp;依頼書!$M$2</f>
        <v>共同住宅選択してください</v>
      </c>
      <c r="AH51" s="89"/>
      <c r="AI51" s="89"/>
      <c r="AJ51" s="89"/>
    </row>
    <row r="52" spans="1:36" ht="18" customHeight="1" x14ac:dyDescent="0.4">
      <c r="A52" s="64" t="str">
        <f t="shared" si="0"/>
        <v/>
      </c>
      <c r="B52" s="64" t="str">
        <f t="shared" si="1"/>
        <v/>
      </c>
      <c r="C52" s="64" t="str">
        <f t="shared" si="2"/>
        <v/>
      </c>
      <c r="D52" s="64" t="str">
        <f t="shared" si="3"/>
        <v/>
      </c>
      <c r="E52" s="64">
        <f>IFERROR(VLOOKUP(K52&amp;L52,LIXIL対象製品リスト!T:W,3,FALSE),0)</f>
        <v>0</v>
      </c>
      <c r="F52" s="64">
        <f>IFERROR(VLOOKUP(L52&amp;M52,LIXIL対象製品リスト!T:W,4,FALSE),0)</f>
        <v>0</v>
      </c>
      <c r="H52" s="72"/>
      <c r="I52" s="72"/>
      <c r="J52" s="72"/>
      <c r="K52" s="111" t="str">
        <f>IF($H52="","",IFERROR(VLOOKUP($H52,LIXIL対象製品リスト!$A:$N,2,FALSE),"型番が存在しません"))</f>
        <v/>
      </c>
      <c r="L52" s="112" t="str">
        <f>IF($H52="","",IFERROR(VLOOKUP($H52,LIXIL対象製品リスト!$A:$N,4,FALSE),"型番が存在しません"))</f>
        <v/>
      </c>
      <c r="M52" s="111" t="str">
        <f>IF($H52="","",IFERROR(VLOOKUP($H52,LIXIL対象製品リスト!$A:$N,5,FALSE),"型番が存在しません"))</f>
        <v/>
      </c>
      <c r="N52" s="112" t="str">
        <f>IF($H52="","",IFERROR(VLOOKUP($H52,LIXIL対象製品リスト!$A:$N,8,FALSE),"型番が存在しません"))</f>
        <v/>
      </c>
      <c r="O52" s="74" t="str">
        <f>IF(OR(I52="",J52=""),"",IF((I52+E52)*(J52+F52)/10^6&gt;=サイズ!$D$13,"大（L）",IF((I52+E52)*(J52+F52)/10^6&gt;=サイズ!$D$12,"中（M）",IF((I52+E52)*(J52+F52)/10^6&gt;=サイズ!$D$11,"小（S）",IF((I52+E52)*(J52+F52)/10^6&gt;=サイズ!$D$10,"極小（X）","対象外")))))</f>
        <v/>
      </c>
      <c r="P52" s="74" t="str">
        <f t="shared" si="4"/>
        <v/>
      </c>
      <c r="Q52" s="74" t="str">
        <f>IF(H52="","",IF(K52="型番が存在しません","型番が存在しません",IF(OR(,I52="",J52=""),"サイズが一致しません",IF(IFERROR(VLOOKUP($H52,LIXIL対象製品リスト!$A:$N,14,FALSE),"型番が存在しません")=O52,"OK","サイズが一致しません"))))</f>
        <v/>
      </c>
      <c r="R52" s="85"/>
      <c r="S52" s="76" t="str">
        <f t="shared" si="5"/>
        <v/>
      </c>
      <c r="T52" s="76" t="str">
        <f t="shared" si="6"/>
        <v>窓リノベ24内窓</v>
      </c>
      <c r="U52" s="77" t="str">
        <f>IF(P52&lt;&gt;"",IFERROR(IF(依頼書!$O$2="共同住宅（4階建以上）",VLOOKUP(T52,補助額!A:H,8,FALSE),VLOOKUP(T52,補助額!A:H,7,FALSE)),"－"),"")</f>
        <v/>
      </c>
      <c r="V52" s="86" t="str">
        <f t="shared" si="7"/>
        <v/>
      </c>
      <c r="W52" s="113" t="str">
        <f>IF(P52="","",IF(OR(依頼書!$M$2="選択してください",依頼書!$M$2=""),"地域を選択してください",IF(OR(依頼書!$O$2="選択してください",依頼書!$O$2=""),"建て方を選択してください",IFERROR(VLOOKUP(X52,こどもエコグレード!A:E,5,FALSE),"対象外"))))</f>
        <v/>
      </c>
      <c r="X52" s="79" t="str">
        <f>P52&amp;IF(依頼書!$O$2="戸建住宅","戸建住宅","共同住宅")&amp;依頼書!$M$2</f>
        <v>共同住宅選択してください</v>
      </c>
      <c r="Y52" s="79" t="str">
        <f t="shared" si="8"/>
        <v>子育てエコ外窓</v>
      </c>
      <c r="Z52" s="80" t="str">
        <f>IF(P52&lt;&gt;"",IFERROR(IF(依頼書!$O$2="共同住宅（4階建以上）",VLOOKUP(Y52,補助額!A:H,8,FALSE),VLOOKUP(Y52,補助額!A:H,7,FALSE)),"－"),"")</f>
        <v/>
      </c>
      <c r="AA52" s="87" t="str">
        <f t="shared" si="9"/>
        <v/>
      </c>
      <c r="AB52" s="79" t="str">
        <f t="shared" si="10"/>
        <v/>
      </c>
      <c r="AC52" s="79" t="str">
        <f t="shared" si="11"/>
        <v>子育てエコ内窓</v>
      </c>
      <c r="AD52" s="80" t="str">
        <f>IF(Q52&lt;&gt;"",IFERROR(IF(依頼書!$O$2="共同住宅（4階建以上）",VLOOKUP(AC52,補助額!A:H,8,FALSE),VLOOKUP(AC52,補助額!A:H,7,FALSE)),"－"),"")</f>
        <v/>
      </c>
      <c r="AE52" s="88" t="str">
        <f t="shared" si="12"/>
        <v/>
      </c>
      <c r="AF52" s="82" t="str">
        <f>IF(P52="","",IF(OR(依頼書!$M$2="選択してください",依頼書!$M$2=""),"地域を選択してください",IF(OR(依頼書!$O$2="選択してください",依頼書!$O$2=""),"建て方を選択してください",IFERROR(VLOOKUP(AG52,こどもエコグレード!A:F,6,FALSE),"対象外"))))</f>
        <v/>
      </c>
      <c r="AG52" s="83" t="str">
        <f>P52&amp;IF(依頼書!$O$2="戸建住宅","戸建住宅","共同住宅")&amp;依頼書!$M$2</f>
        <v>共同住宅選択してください</v>
      </c>
      <c r="AH52" s="89"/>
      <c r="AI52" s="89"/>
      <c r="AJ52" s="89"/>
    </row>
    <row r="53" spans="1:36" ht="18" customHeight="1" x14ac:dyDescent="0.4">
      <c r="A53" s="64" t="str">
        <f t="shared" si="0"/>
        <v/>
      </c>
      <c r="B53" s="64" t="str">
        <f t="shared" si="1"/>
        <v/>
      </c>
      <c r="C53" s="64" t="str">
        <f t="shared" si="2"/>
        <v/>
      </c>
      <c r="D53" s="64" t="str">
        <f t="shared" si="3"/>
        <v/>
      </c>
      <c r="E53" s="64">
        <f>IFERROR(VLOOKUP(K53&amp;L53,LIXIL対象製品リスト!T:W,3,FALSE),0)</f>
        <v>0</v>
      </c>
      <c r="F53" s="64">
        <f>IFERROR(VLOOKUP(L53&amp;M53,LIXIL対象製品リスト!T:W,4,FALSE),0)</f>
        <v>0</v>
      </c>
      <c r="H53" s="72"/>
      <c r="I53" s="72"/>
      <c r="J53" s="72"/>
      <c r="K53" s="111" t="str">
        <f>IF($H53="","",IFERROR(VLOOKUP($H53,LIXIL対象製品リスト!$A:$N,2,FALSE),"型番が存在しません"))</f>
        <v/>
      </c>
      <c r="L53" s="112" t="str">
        <f>IF($H53="","",IFERROR(VLOOKUP($H53,LIXIL対象製品リスト!$A:$N,4,FALSE),"型番が存在しません"))</f>
        <v/>
      </c>
      <c r="M53" s="111" t="str">
        <f>IF($H53="","",IFERROR(VLOOKUP($H53,LIXIL対象製品リスト!$A:$N,5,FALSE),"型番が存在しません"))</f>
        <v/>
      </c>
      <c r="N53" s="112" t="str">
        <f>IF($H53="","",IFERROR(VLOOKUP($H53,LIXIL対象製品リスト!$A:$N,8,FALSE),"型番が存在しません"))</f>
        <v/>
      </c>
      <c r="O53" s="74" t="str">
        <f>IF(OR(I53="",J53=""),"",IF((I53+E53)*(J53+F53)/10^6&gt;=サイズ!$D$13,"大（L）",IF((I53+E53)*(J53+F53)/10^6&gt;=サイズ!$D$12,"中（M）",IF((I53+E53)*(J53+F53)/10^6&gt;=サイズ!$D$11,"小（S）",IF((I53+E53)*(J53+F53)/10^6&gt;=サイズ!$D$10,"極小（X）","対象外")))))</f>
        <v/>
      </c>
      <c r="P53" s="74" t="str">
        <f t="shared" si="4"/>
        <v/>
      </c>
      <c r="Q53" s="74" t="str">
        <f>IF(H53="","",IF(K53="型番が存在しません","型番が存在しません",IF(OR(,I53="",J53=""),"サイズが一致しません",IF(IFERROR(VLOOKUP($H53,LIXIL対象製品リスト!$A:$N,14,FALSE),"型番が存在しません")=O53,"OK","サイズが一致しません"))))</f>
        <v/>
      </c>
      <c r="R53" s="85"/>
      <c r="S53" s="76" t="str">
        <f t="shared" si="5"/>
        <v/>
      </c>
      <c r="T53" s="76" t="str">
        <f t="shared" si="6"/>
        <v>窓リノベ24内窓</v>
      </c>
      <c r="U53" s="77" t="str">
        <f>IF(P53&lt;&gt;"",IFERROR(IF(依頼書!$O$2="共同住宅（4階建以上）",VLOOKUP(T53,補助額!A:H,8,FALSE),VLOOKUP(T53,補助額!A:H,7,FALSE)),"－"),"")</f>
        <v/>
      </c>
      <c r="V53" s="86" t="str">
        <f t="shared" si="7"/>
        <v/>
      </c>
      <c r="W53" s="113" t="str">
        <f>IF(P53="","",IF(OR(依頼書!$M$2="選択してください",依頼書!$M$2=""),"地域を選択してください",IF(OR(依頼書!$O$2="選択してください",依頼書!$O$2=""),"建て方を選択してください",IFERROR(VLOOKUP(X53,こどもエコグレード!A:E,5,FALSE),"対象外"))))</f>
        <v/>
      </c>
      <c r="X53" s="79" t="str">
        <f>P53&amp;IF(依頼書!$O$2="戸建住宅","戸建住宅","共同住宅")&amp;依頼書!$M$2</f>
        <v>共同住宅選択してください</v>
      </c>
      <c r="Y53" s="79" t="str">
        <f t="shared" si="8"/>
        <v>子育てエコ外窓</v>
      </c>
      <c r="Z53" s="80" t="str">
        <f>IF(P53&lt;&gt;"",IFERROR(IF(依頼書!$O$2="共同住宅（4階建以上）",VLOOKUP(Y53,補助額!A:H,8,FALSE),VLOOKUP(Y53,補助額!A:H,7,FALSE)),"－"),"")</f>
        <v/>
      </c>
      <c r="AA53" s="87" t="str">
        <f t="shared" si="9"/>
        <v/>
      </c>
      <c r="AB53" s="79" t="str">
        <f t="shared" si="10"/>
        <v/>
      </c>
      <c r="AC53" s="79" t="str">
        <f t="shared" si="11"/>
        <v>子育てエコ内窓</v>
      </c>
      <c r="AD53" s="80" t="str">
        <f>IF(Q53&lt;&gt;"",IFERROR(IF(依頼書!$O$2="共同住宅（4階建以上）",VLOOKUP(AC53,補助額!A:H,8,FALSE),VLOOKUP(AC53,補助額!A:H,7,FALSE)),"－"),"")</f>
        <v/>
      </c>
      <c r="AE53" s="88" t="str">
        <f t="shared" si="12"/>
        <v/>
      </c>
      <c r="AF53" s="82" t="str">
        <f>IF(P53="","",IF(OR(依頼書!$M$2="選択してください",依頼書!$M$2=""),"地域を選択してください",IF(OR(依頼書!$O$2="選択してください",依頼書!$O$2=""),"建て方を選択してください",IFERROR(VLOOKUP(AG53,こどもエコグレード!A:F,6,FALSE),"対象外"))))</f>
        <v/>
      </c>
      <c r="AG53" s="83" t="str">
        <f>P53&amp;IF(依頼書!$O$2="戸建住宅","戸建住宅","共同住宅")&amp;依頼書!$M$2</f>
        <v>共同住宅選択してください</v>
      </c>
      <c r="AH53" s="89"/>
      <c r="AI53" s="89"/>
      <c r="AJ53" s="89"/>
    </row>
    <row r="54" spans="1:36" ht="18" customHeight="1" x14ac:dyDescent="0.4">
      <c r="A54" s="64" t="str">
        <f t="shared" si="0"/>
        <v/>
      </c>
      <c r="B54" s="64" t="str">
        <f t="shared" si="1"/>
        <v/>
      </c>
      <c r="C54" s="64" t="str">
        <f t="shared" si="2"/>
        <v/>
      </c>
      <c r="D54" s="64" t="str">
        <f t="shared" si="3"/>
        <v/>
      </c>
      <c r="E54" s="64">
        <f>IFERROR(VLOOKUP(K54&amp;L54,LIXIL対象製品リスト!T:W,3,FALSE),0)</f>
        <v>0</v>
      </c>
      <c r="F54" s="64">
        <f>IFERROR(VLOOKUP(L54&amp;M54,LIXIL対象製品リスト!T:W,4,FALSE),0)</f>
        <v>0</v>
      </c>
      <c r="H54" s="72"/>
      <c r="I54" s="72"/>
      <c r="J54" s="72"/>
      <c r="K54" s="111" t="str">
        <f>IF($H54="","",IFERROR(VLOOKUP($H54,LIXIL対象製品リスト!$A:$N,2,FALSE),"型番が存在しません"))</f>
        <v/>
      </c>
      <c r="L54" s="112" t="str">
        <f>IF($H54="","",IFERROR(VLOOKUP($H54,LIXIL対象製品リスト!$A:$N,4,FALSE),"型番が存在しません"))</f>
        <v/>
      </c>
      <c r="M54" s="111" t="str">
        <f>IF($H54="","",IFERROR(VLOOKUP($H54,LIXIL対象製品リスト!$A:$N,5,FALSE),"型番が存在しません"))</f>
        <v/>
      </c>
      <c r="N54" s="112" t="str">
        <f>IF($H54="","",IFERROR(VLOOKUP($H54,LIXIL対象製品リスト!$A:$N,8,FALSE),"型番が存在しません"))</f>
        <v/>
      </c>
      <c r="O54" s="74" t="str">
        <f>IF(OR(I54="",J54=""),"",IF((I54+E54)*(J54+F54)/10^6&gt;=サイズ!$D$13,"大（L）",IF((I54+E54)*(J54+F54)/10^6&gt;=サイズ!$D$12,"中（M）",IF((I54+E54)*(J54+F54)/10^6&gt;=サイズ!$D$11,"小（S）",IF((I54+E54)*(J54+F54)/10^6&gt;=サイズ!$D$10,"極小（X）","対象外")))))</f>
        <v/>
      </c>
      <c r="P54" s="74" t="str">
        <f t="shared" si="4"/>
        <v/>
      </c>
      <c r="Q54" s="74" t="str">
        <f>IF(H54="","",IF(K54="型番が存在しません","型番が存在しません",IF(OR(,I54="",J54=""),"サイズが一致しません",IF(IFERROR(VLOOKUP($H54,LIXIL対象製品リスト!$A:$N,14,FALSE),"型番が存在しません")=O54,"OK","サイズが一致しません"))))</f>
        <v/>
      </c>
      <c r="R54" s="85"/>
      <c r="S54" s="76" t="str">
        <f t="shared" si="5"/>
        <v/>
      </c>
      <c r="T54" s="76" t="str">
        <f t="shared" si="6"/>
        <v>窓リノベ24内窓</v>
      </c>
      <c r="U54" s="77" t="str">
        <f>IF(P54&lt;&gt;"",IFERROR(IF(依頼書!$O$2="共同住宅（4階建以上）",VLOOKUP(T54,補助額!A:H,8,FALSE),VLOOKUP(T54,補助額!A:H,7,FALSE)),"－"),"")</f>
        <v/>
      </c>
      <c r="V54" s="86" t="str">
        <f t="shared" si="7"/>
        <v/>
      </c>
      <c r="W54" s="113" t="str">
        <f>IF(P54="","",IF(OR(依頼書!$M$2="選択してください",依頼書!$M$2=""),"地域を選択してください",IF(OR(依頼書!$O$2="選択してください",依頼書!$O$2=""),"建て方を選択してください",IFERROR(VLOOKUP(X54,こどもエコグレード!A:E,5,FALSE),"対象外"))))</f>
        <v/>
      </c>
      <c r="X54" s="79" t="str">
        <f>P54&amp;IF(依頼書!$O$2="戸建住宅","戸建住宅","共同住宅")&amp;依頼書!$M$2</f>
        <v>共同住宅選択してください</v>
      </c>
      <c r="Y54" s="79" t="str">
        <f t="shared" si="8"/>
        <v>子育てエコ外窓</v>
      </c>
      <c r="Z54" s="80" t="str">
        <f>IF(P54&lt;&gt;"",IFERROR(IF(依頼書!$O$2="共同住宅（4階建以上）",VLOOKUP(Y54,補助額!A:H,8,FALSE),VLOOKUP(Y54,補助額!A:H,7,FALSE)),"－"),"")</f>
        <v/>
      </c>
      <c r="AA54" s="87" t="str">
        <f t="shared" si="9"/>
        <v/>
      </c>
      <c r="AB54" s="79" t="str">
        <f t="shared" si="10"/>
        <v/>
      </c>
      <c r="AC54" s="79" t="str">
        <f t="shared" si="11"/>
        <v>子育てエコ内窓</v>
      </c>
      <c r="AD54" s="80" t="str">
        <f>IF(Q54&lt;&gt;"",IFERROR(IF(依頼書!$O$2="共同住宅（4階建以上）",VLOOKUP(AC54,補助額!A:H,8,FALSE),VLOOKUP(AC54,補助額!A:H,7,FALSE)),"－"),"")</f>
        <v/>
      </c>
      <c r="AE54" s="88" t="str">
        <f t="shared" si="12"/>
        <v/>
      </c>
      <c r="AF54" s="82" t="str">
        <f>IF(P54="","",IF(OR(依頼書!$M$2="選択してください",依頼書!$M$2=""),"地域を選択してください",IF(OR(依頼書!$O$2="選択してください",依頼書!$O$2=""),"建て方を選択してください",IFERROR(VLOOKUP(AG54,こどもエコグレード!A:F,6,FALSE),"対象外"))))</f>
        <v/>
      </c>
      <c r="AG54" s="83" t="str">
        <f>P54&amp;IF(依頼書!$O$2="戸建住宅","戸建住宅","共同住宅")&amp;依頼書!$M$2</f>
        <v>共同住宅選択してください</v>
      </c>
      <c r="AH54" s="89"/>
      <c r="AI54" s="89"/>
      <c r="AJ54" s="89"/>
    </row>
    <row r="55" spans="1:36" ht="18" customHeight="1" x14ac:dyDescent="0.4">
      <c r="A55" s="64" t="str">
        <f t="shared" si="0"/>
        <v/>
      </c>
      <c r="B55" s="64" t="str">
        <f t="shared" si="1"/>
        <v/>
      </c>
      <c r="C55" s="64" t="str">
        <f t="shared" si="2"/>
        <v/>
      </c>
      <c r="D55" s="64" t="str">
        <f t="shared" si="3"/>
        <v/>
      </c>
      <c r="E55" s="64">
        <f>IFERROR(VLOOKUP(K55&amp;L55,LIXIL対象製品リスト!T:W,3,FALSE),0)</f>
        <v>0</v>
      </c>
      <c r="F55" s="64">
        <f>IFERROR(VLOOKUP(L55&amp;M55,LIXIL対象製品リスト!T:W,4,FALSE),0)</f>
        <v>0</v>
      </c>
      <c r="H55" s="72"/>
      <c r="I55" s="72"/>
      <c r="J55" s="72"/>
      <c r="K55" s="111" t="str">
        <f>IF($H55="","",IFERROR(VLOOKUP($H55,LIXIL対象製品リスト!$A:$N,2,FALSE),"型番が存在しません"))</f>
        <v/>
      </c>
      <c r="L55" s="112" t="str">
        <f>IF($H55="","",IFERROR(VLOOKUP($H55,LIXIL対象製品リスト!$A:$N,4,FALSE),"型番が存在しません"))</f>
        <v/>
      </c>
      <c r="M55" s="111" t="str">
        <f>IF($H55="","",IFERROR(VLOOKUP($H55,LIXIL対象製品リスト!$A:$N,5,FALSE),"型番が存在しません"))</f>
        <v/>
      </c>
      <c r="N55" s="112" t="str">
        <f>IF($H55="","",IFERROR(VLOOKUP($H55,LIXIL対象製品リスト!$A:$N,8,FALSE),"型番が存在しません"))</f>
        <v/>
      </c>
      <c r="O55" s="74" t="str">
        <f>IF(OR(I55="",J55=""),"",IF((I55+E55)*(J55+F55)/10^6&gt;=サイズ!$D$13,"大（L）",IF((I55+E55)*(J55+F55)/10^6&gt;=サイズ!$D$12,"中（M）",IF((I55+E55)*(J55+F55)/10^6&gt;=サイズ!$D$11,"小（S）",IF((I55+E55)*(J55+F55)/10^6&gt;=サイズ!$D$10,"極小（X）","対象外")))))</f>
        <v/>
      </c>
      <c r="P55" s="74" t="str">
        <f t="shared" si="4"/>
        <v/>
      </c>
      <c r="Q55" s="74" t="str">
        <f>IF(H55="","",IF(K55="型番が存在しません","型番が存在しません",IF(OR(,I55="",J55=""),"サイズが一致しません",IF(IFERROR(VLOOKUP($H55,LIXIL対象製品リスト!$A:$N,14,FALSE),"型番が存在しません")=O55,"OK","サイズが一致しません"))))</f>
        <v/>
      </c>
      <c r="R55" s="85"/>
      <c r="S55" s="76" t="str">
        <f t="shared" si="5"/>
        <v/>
      </c>
      <c r="T55" s="76" t="str">
        <f t="shared" si="6"/>
        <v>窓リノベ24内窓</v>
      </c>
      <c r="U55" s="77" t="str">
        <f>IF(P55&lt;&gt;"",IFERROR(IF(依頼書!$O$2="共同住宅（4階建以上）",VLOOKUP(T55,補助額!A:H,8,FALSE),VLOOKUP(T55,補助額!A:H,7,FALSE)),"－"),"")</f>
        <v/>
      </c>
      <c r="V55" s="86" t="str">
        <f t="shared" si="7"/>
        <v/>
      </c>
      <c r="W55" s="113" t="str">
        <f>IF(P55="","",IF(OR(依頼書!$M$2="選択してください",依頼書!$M$2=""),"地域を選択してください",IF(OR(依頼書!$O$2="選択してください",依頼書!$O$2=""),"建て方を選択してください",IFERROR(VLOOKUP(X55,こどもエコグレード!A:E,5,FALSE),"対象外"))))</f>
        <v/>
      </c>
      <c r="X55" s="79" t="str">
        <f>P55&amp;IF(依頼書!$O$2="戸建住宅","戸建住宅","共同住宅")&amp;依頼書!$M$2</f>
        <v>共同住宅選択してください</v>
      </c>
      <c r="Y55" s="79" t="str">
        <f t="shared" si="8"/>
        <v>子育てエコ外窓</v>
      </c>
      <c r="Z55" s="80" t="str">
        <f>IF(P55&lt;&gt;"",IFERROR(IF(依頼書!$O$2="共同住宅（4階建以上）",VLOOKUP(Y55,補助額!A:H,8,FALSE),VLOOKUP(Y55,補助額!A:H,7,FALSE)),"－"),"")</f>
        <v/>
      </c>
      <c r="AA55" s="87" t="str">
        <f t="shared" si="9"/>
        <v/>
      </c>
      <c r="AB55" s="79" t="str">
        <f t="shared" si="10"/>
        <v/>
      </c>
      <c r="AC55" s="79" t="str">
        <f t="shared" si="11"/>
        <v>子育てエコ内窓</v>
      </c>
      <c r="AD55" s="80" t="str">
        <f>IF(Q55&lt;&gt;"",IFERROR(IF(依頼書!$O$2="共同住宅（4階建以上）",VLOOKUP(AC55,補助額!A:H,8,FALSE),VLOOKUP(AC55,補助額!A:H,7,FALSE)),"－"),"")</f>
        <v/>
      </c>
      <c r="AE55" s="88" t="str">
        <f t="shared" si="12"/>
        <v/>
      </c>
      <c r="AF55" s="82" t="str">
        <f>IF(P55="","",IF(OR(依頼書!$M$2="選択してください",依頼書!$M$2=""),"地域を選択してください",IF(OR(依頼書!$O$2="選択してください",依頼書!$O$2=""),"建て方を選択してください",IFERROR(VLOOKUP(AG55,こどもエコグレード!A:F,6,FALSE),"対象外"))))</f>
        <v/>
      </c>
      <c r="AG55" s="83" t="str">
        <f>P55&amp;IF(依頼書!$O$2="戸建住宅","戸建住宅","共同住宅")&amp;依頼書!$M$2</f>
        <v>共同住宅選択してください</v>
      </c>
      <c r="AH55" s="89"/>
      <c r="AI55" s="89"/>
      <c r="AJ55" s="89"/>
    </row>
    <row r="56" spans="1:36" ht="18" customHeight="1" x14ac:dyDescent="0.4">
      <c r="A56" s="64" t="str">
        <f t="shared" si="0"/>
        <v/>
      </c>
      <c r="B56" s="64" t="str">
        <f t="shared" si="1"/>
        <v/>
      </c>
      <c r="C56" s="64" t="str">
        <f t="shared" si="2"/>
        <v/>
      </c>
      <c r="D56" s="64" t="str">
        <f t="shared" si="3"/>
        <v/>
      </c>
      <c r="E56" s="64">
        <f>IFERROR(VLOOKUP(K56&amp;L56,LIXIL対象製品リスト!T:W,3,FALSE),0)</f>
        <v>0</v>
      </c>
      <c r="F56" s="64">
        <f>IFERROR(VLOOKUP(L56&amp;M56,LIXIL対象製品リスト!T:W,4,FALSE),0)</f>
        <v>0</v>
      </c>
      <c r="H56" s="72"/>
      <c r="I56" s="72"/>
      <c r="J56" s="72"/>
      <c r="K56" s="111" t="str">
        <f>IF($H56="","",IFERROR(VLOOKUP($H56,LIXIL対象製品リスト!$A:$N,2,FALSE),"型番が存在しません"))</f>
        <v/>
      </c>
      <c r="L56" s="112" t="str">
        <f>IF($H56="","",IFERROR(VLOOKUP($H56,LIXIL対象製品リスト!$A:$N,4,FALSE),"型番が存在しません"))</f>
        <v/>
      </c>
      <c r="M56" s="111" t="str">
        <f>IF($H56="","",IFERROR(VLOOKUP($H56,LIXIL対象製品リスト!$A:$N,5,FALSE),"型番が存在しません"))</f>
        <v/>
      </c>
      <c r="N56" s="112" t="str">
        <f>IF($H56="","",IFERROR(VLOOKUP($H56,LIXIL対象製品リスト!$A:$N,8,FALSE),"型番が存在しません"))</f>
        <v/>
      </c>
      <c r="O56" s="74" t="str">
        <f>IF(OR(I56="",J56=""),"",IF((I56+E56)*(J56+F56)/10^6&gt;=サイズ!$D$13,"大（L）",IF((I56+E56)*(J56+F56)/10^6&gt;=サイズ!$D$12,"中（M）",IF((I56+E56)*(J56+F56)/10^6&gt;=サイズ!$D$11,"小（S）",IF((I56+E56)*(J56+F56)/10^6&gt;=サイズ!$D$10,"極小（X）","対象外")))))</f>
        <v/>
      </c>
      <c r="P56" s="74" t="str">
        <f t="shared" si="4"/>
        <v/>
      </c>
      <c r="Q56" s="74" t="str">
        <f>IF(H56="","",IF(K56="型番が存在しません","型番が存在しません",IF(OR(,I56="",J56=""),"サイズが一致しません",IF(IFERROR(VLOOKUP($H56,LIXIL対象製品リスト!$A:$N,14,FALSE),"型番が存在しません")=O56,"OK","サイズが一致しません"))))</f>
        <v/>
      </c>
      <c r="R56" s="85"/>
      <c r="S56" s="76" t="str">
        <f t="shared" si="5"/>
        <v/>
      </c>
      <c r="T56" s="76" t="str">
        <f t="shared" si="6"/>
        <v>窓リノベ24内窓</v>
      </c>
      <c r="U56" s="77" t="str">
        <f>IF(P56&lt;&gt;"",IFERROR(IF(依頼書!$O$2="共同住宅（4階建以上）",VLOOKUP(T56,補助額!A:H,8,FALSE),VLOOKUP(T56,補助額!A:H,7,FALSE)),"－"),"")</f>
        <v/>
      </c>
      <c r="V56" s="86" t="str">
        <f t="shared" si="7"/>
        <v/>
      </c>
      <c r="W56" s="113" t="str">
        <f>IF(P56="","",IF(OR(依頼書!$M$2="選択してください",依頼書!$M$2=""),"地域を選択してください",IF(OR(依頼書!$O$2="選択してください",依頼書!$O$2=""),"建て方を選択してください",IFERROR(VLOOKUP(X56,こどもエコグレード!A:E,5,FALSE),"対象外"))))</f>
        <v/>
      </c>
      <c r="X56" s="79" t="str">
        <f>P56&amp;IF(依頼書!$O$2="戸建住宅","戸建住宅","共同住宅")&amp;依頼書!$M$2</f>
        <v>共同住宅選択してください</v>
      </c>
      <c r="Y56" s="79" t="str">
        <f t="shared" si="8"/>
        <v>子育てエコ外窓</v>
      </c>
      <c r="Z56" s="80" t="str">
        <f>IF(P56&lt;&gt;"",IFERROR(IF(依頼書!$O$2="共同住宅（4階建以上）",VLOOKUP(Y56,補助額!A:H,8,FALSE),VLOOKUP(Y56,補助額!A:H,7,FALSE)),"－"),"")</f>
        <v/>
      </c>
      <c r="AA56" s="87" t="str">
        <f t="shared" si="9"/>
        <v/>
      </c>
      <c r="AB56" s="79" t="str">
        <f t="shared" si="10"/>
        <v/>
      </c>
      <c r="AC56" s="79" t="str">
        <f t="shared" si="11"/>
        <v>子育てエコ内窓</v>
      </c>
      <c r="AD56" s="80" t="str">
        <f>IF(Q56&lt;&gt;"",IFERROR(IF(依頼書!$O$2="共同住宅（4階建以上）",VLOOKUP(AC56,補助額!A:H,8,FALSE),VLOOKUP(AC56,補助額!A:H,7,FALSE)),"－"),"")</f>
        <v/>
      </c>
      <c r="AE56" s="88" t="str">
        <f t="shared" si="12"/>
        <v/>
      </c>
      <c r="AF56" s="82" t="str">
        <f>IF(P56="","",IF(OR(依頼書!$M$2="選択してください",依頼書!$M$2=""),"地域を選択してください",IF(OR(依頼書!$O$2="選択してください",依頼書!$O$2=""),"建て方を選択してください",IFERROR(VLOOKUP(AG56,こどもエコグレード!A:F,6,FALSE),"対象外"))))</f>
        <v/>
      </c>
      <c r="AG56" s="83" t="str">
        <f>P56&amp;IF(依頼書!$O$2="戸建住宅","戸建住宅","共同住宅")&amp;依頼書!$M$2</f>
        <v>共同住宅選択してください</v>
      </c>
      <c r="AH56" s="89"/>
      <c r="AI56" s="89"/>
      <c r="AJ56" s="89"/>
    </row>
    <row r="57" spans="1:36" ht="18" customHeight="1" x14ac:dyDescent="0.4">
      <c r="A57" s="64" t="str">
        <f t="shared" si="0"/>
        <v/>
      </c>
      <c r="B57" s="64" t="str">
        <f t="shared" si="1"/>
        <v/>
      </c>
      <c r="C57" s="64" t="str">
        <f t="shared" si="2"/>
        <v/>
      </c>
      <c r="D57" s="64" t="str">
        <f t="shared" si="3"/>
        <v/>
      </c>
      <c r="E57" s="64">
        <f>IFERROR(VLOOKUP(K57&amp;L57,LIXIL対象製品リスト!T:W,3,FALSE),0)</f>
        <v>0</v>
      </c>
      <c r="F57" s="64">
        <f>IFERROR(VLOOKUP(L57&amp;M57,LIXIL対象製品リスト!T:W,4,FALSE),0)</f>
        <v>0</v>
      </c>
      <c r="H57" s="72"/>
      <c r="I57" s="72"/>
      <c r="J57" s="72"/>
      <c r="K57" s="111" t="str">
        <f>IF($H57="","",IFERROR(VLOOKUP($H57,LIXIL対象製品リスト!$A:$N,2,FALSE),"型番が存在しません"))</f>
        <v/>
      </c>
      <c r="L57" s="112" t="str">
        <f>IF($H57="","",IFERROR(VLOOKUP($H57,LIXIL対象製品リスト!$A:$N,4,FALSE),"型番が存在しません"))</f>
        <v/>
      </c>
      <c r="M57" s="111" t="str">
        <f>IF($H57="","",IFERROR(VLOOKUP($H57,LIXIL対象製品リスト!$A:$N,5,FALSE),"型番が存在しません"))</f>
        <v/>
      </c>
      <c r="N57" s="112" t="str">
        <f>IF($H57="","",IFERROR(VLOOKUP($H57,LIXIL対象製品リスト!$A:$N,8,FALSE),"型番が存在しません"))</f>
        <v/>
      </c>
      <c r="O57" s="74" t="str">
        <f>IF(OR(I57="",J57=""),"",IF((I57+E57)*(J57+F57)/10^6&gt;=サイズ!$D$13,"大（L）",IF((I57+E57)*(J57+F57)/10^6&gt;=サイズ!$D$12,"中（M）",IF((I57+E57)*(J57+F57)/10^6&gt;=サイズ!$D$11,"小（S）",IF((I57+E57)*(J57+F57)/10^6&gt;=サイズ!$D$10,"極小（X）","対象外")))))</f>
        <v/>
      </c>
      <c r="P57" s="74" t="str">
        <f t="shared" si="4"/>
        <v/>
      </c>
      <c r="Q57" s="74" t="str">
        <f>IF(H57="","",IF(K57="型番が存在しません","型番が存在しません",IF(OR(,I57="",J57=""),"サイズが一致しません",IF(IFERROR(VLOOKUP($H57,LIXIL対象製品リスト!$A:$N,14,FALSE),"型番が存在しません")=O57,"OK","サイズが一致しません"))))</f>
        <v/>
      </c>
      <c r="R57" s="85"/>
      <c r="S57" s="76" t="str">
        <f t="shared" si="5"/>
        <v/>
      </c>
      <c r="T57" s="76" t="str">
        <f t="shared" si="6"/>
        <v>窓リノベ24内窓</v>
      </c>
      <c r="U57" s="77" t="str">
        <f>IF(P57&lt;&gt;"",IFERROR(IF(依頼書!$O$2="共同住宅（4階建以上）",VLOOKUP(T57,補助額!A:H,8,FALSE),VLOOKUP(T57,補助額!A:H,7,FALSE)),"－"),"")</f>
        <v/>
      </c>
      <c r="V57" s="86" t="str">
        <f t="shared" si="7"/>
        <v/>
      </c>
      <c r="W57" s="113" t="str">
        <f>IF(P57="","",IF(OR(依頼書!$M$2="選択してください",依頼書!$M$2=""),"地域を選択してください",IF(OR(依頼書!$O$2="選択してください",依頼書!$O$2=""),"建て方を選択してください",IFERROR(VLOOKUP(X57,こどもエコグレード!A:E,5,FALSE),"対象外"))))</f>
        <v/>
      </c>
      <c r="X57" s="79" t="str">
        <f>P57&amp;IF(依頼書!$O$2="戸建住宅","戸建住宅","共同住宅")&amp;依頼書!$M$2</f>
        <v>共同住宅選択してください</v>
      </c>
      <c r="Y57" s="79" t="str">
        <f t="shared" si="8"/>
        <v>子育てエコ外窓</v>
      </c>
      <c r="Z57" s="80" t="str">
        <f>IF(P57&lt;&gt;"",IFERROR(IF(依頼書!$O$2="共同住宅（4階建以上）",VLOOKUP(Y57,補助額!A:H,8,FALSE),VLOOKUP(Y57,補助額!A:H,7,FALSE)),"－"),"")</f>
        <v/>
      </c>
      <c r="AA57" s="87" t="str">
        <f t="shared" si="9"/>
        <v/>
      </c>
      <c r="AB57" s="79" t="str">
        <f t="shared" si="10"/>
        <v/>
      </c>
      <c r="AC57" s="79" t="str">
        <f t="shared" si="11"/>
        <v>子育てエコ内窓</v>
      </c>
      <c r="AD57" s="80" t="str">
        <f>IF(Q57&lt;&gt;"",IFERROR(IF(依頼書!$O$2="共同住宅（4階建以上）",VLOOKUP(AC57,補助額!A:H,8,FALSE),VLOOKUP(AC57,補助額!A:H,7,FALSE)),"－"),"")</f>
        <v/>
      </c>
      <c r="AE57" s="88" t="str">
        <f t="shared" si="12"/>
        <v/>
      </c>
      <c r="AF57" s="82" t="str">
        <f>IF(P57="","",IF(OR(依頼書!$M$2="選択してください",依頼書!$M$2=""),"地域を選択してください",IF(OR(依頼書!$O$2="選択してください",依頼書!$O$2=""),"建て方を選択してください",IFERROR(VLOOKUP(AG57,こどもエコグレード!A:F,6,FALSE),"対象外"))))</f>
        <v/>
      </c>
      <c r="AG57" s="83" t="str">
        <f>P57&amp;IF(依頼書!$O$2="戸建住宅","戸建住宅","共同住宅")&amp;依頼書!$M$2</f>
        <v>共同住宅選択してください</v>
      </c>
      <c r="AH57" s="89"/>
      <c r="AI57" s="89"/>
      <c r="AJ57" s="89"/>
    </row>
    <row r="58" spans="1:36" ht="18" customHeight="1" x14ac:dyDescent="0.4">
      <c r="A58" s="64" t="str">
        <f t="shared" si="0"/>
        <v/>
      </c>
      <c r="B58" s="64" t="str">
        <f t="shared" si="1"/>
        <v/>
      </c>
      <c r="C58" s="64" t="str">
        <f t="shared" si="2"/>
        <v/>
      </c>
      <c r="D58" s="64" t="str">
        <f t="shared" si="3"/>
        <v/>
      </c>
      <c r="E58" s="64">
        <f>IFERROR(VLOOKUP(K58&amp;L58,LIXIL対象製品リスト!T:W,3,FALSE),0)</f>
        <v>0</v>
      </c>
      <c r="F58" s="64">
        <f>IFERROR(VLOOKUP(L58&amp;M58,LIXIL対象製品リスト!T:W,4,FALSE),0)</f>
        <v>0</v>
      </c>
      <c r="H58" s="72"/>
      <c r="I58" s="72"/>
      <c r="J58" s="72"/>
      <c r="K58" s="111" t="str">
        <f>IF($H58="","",IFERROR(VLOOKUP($H58,LIXIL対象製品リスト!$A:$N,2,FALSE),"型番が存在しません"))</f>
        <v/>
      </c>
      <c r="L58" s="112" t="str">
        <f>IF($H58="","",IFERROR(VLOOKUP($H58,LIXIL対象製品リスト!$A:$N,4,FALSE),"型番が存在しません"))</f>
        <v/>
      </c>
      <c r="M58" s="111" t="str">
        <f>IF($H58="","",IFERROR(VLOOKUP($H58,LIXIL対象製品リスト!$A:$N,5,FALSE),"型番が存在しません"))</f>
        <v/>
      </c>
      <c r="N58" s="112" t="str">
        <f>IF($H58="","",IFERROR(VLOOKUP($H58,LIXIL対象製品リスト!$A:$N,8,FALSE),"型番が存在しません"))</f>
        <v/>
      </c>
      <c r="O58" s="74" t="str">
        <f>IF(OR(I58="",J58=""),"",IF((I58+E58)*(J58+F58)/10^6&gt;=サイズ!$D$13,"大（L）",IF((I58+E58)*(J58+F58)/10^6&gt;=サイズ!$D$12,"中（M）",IF((I58+E58)*(J58+F58)/10^6&gt;=サイズ!$D$11,"小（S）",IF((I58+E58)*(J58+F58)/10^6&gt;=サイズ!$D$10,"極小（X）","対象外")))))</f>
        <v/>
      </c>
      <c r="P58" s="74" t="str">
        <f t="shared" si="4"/>
        <v/>
      </c>
      <c r="Q58" s="74" t="str">
        <f>IF(H58="","",IF(K58="型番が存在しません","型番が存在しません",IF(OR(,I58="",J58=""),"サイズが一致しません",IF(IFERROR(VLOOKUP($H58,LIXIL対象製品リスト!$A:$N,14,FALSE),"型番が存在しません")=O58,"OK","サイズが一致しません"))))</f>
        <v/>
      </c>
      <c r="R58" s="85"/>
      <c r="S58" s="76" t="str">
        <f t="shared" si="5"/>
        <v/>
      </c>
      <c r="T58" s="76" t="str">
        <f t="shared" si="6"/>
        <v>窓リノベ24内窓</v>
      </c>
      <c r="U58" s="77" t="str">
        <f>IF(P58&lt;&gt;"",IFERROR(IF(依頼書!$O$2="共同住宅（4階建以上）",VLOOKUP(T58,補助額!A:H,8,FALSE),VLOOKUP(T58,補助額!A:H,7,FALSE)),"－"),"")</f>
        <v/>
      </c>
      <c r="V58" s="86" t="str">
        <f t="shared" si="7"/>
        <v/>
      </c>
      <c r="W58" s="113" t="str">
        <f>IF(P58="","",IF(OR(依頼書!$M$2="選択してください",依頼書!$M$2=""),"地域を選択してください",IF(OR(依頼書!$O$2="選択してください",依頼書!$O$2=""),"建て方を選択してください",IFERROR(VLOOKUP(X58,こどもエコグレード!A:E,5,FALSE),"対象外"))))</f>
        <v/>
      </c>
      <c r="X58" s="79" t="str">
        <f>P58&amp;IF(依頼書!$O$2="戸建住宅","戸建住宅","共同住宅")&amp;依頼書!$M$2</f>
        <v>共同住宅選択してください</v>
      </c>
      <c r="Y58" s="79" t="str">
        <f t="shared" si="8"/>
        <v>子育てエコ外窓</v>
      </c>
      <c r="Z58" s="80" t="str">
        <f>IF(P58&lt;&gt;"",IFERROR(IF(依頼書!$O$2="共同住宅（4階建以上）",VLOOKUP(Y58,補助額!A:H,8,FALSE),VLOOKUP(Y58,補助額!A:H,7,FALSE)),"－"),"")</f>
        <v/>
      </c>
      <c r="AA58" s="87" t="str">
        <f t="shared" si="9"/>
        <v/>
      </c>
      <c r="AB58" s="79" t="str">
        <f t="shared" si="10"/>
        <v/>
      </c>
      <c r="AC58" s="79" t="str">
        <f t="shared" si="11"/>
        <v>子育てエコ内窓</v>
      </c>
      <c r="AD58" s="80" t="str">
        <f>IF(Q58&lt;&gt;"",IFERROR(IF(依頼書!$O$2="共同住宅（4階建以上）",VLOOKUP(AC58,補助額!A:H,8,FALSE),VLOOKUP(AC58,補助額!A:H,7,FALSE)),"－"),"")</f>
        <v/>
      </c>
      <c r="AE58" s="88" t="str">
        <f t="shared" si="12"/>
        <v/>
      </c>
      <c r="AF58" s="82" t="str">
        <f>IF(P58="","",IF(OR(依頼書!$M$2="選択してください",依頼書!$M$2=""),"地域を選択してください",IF(OR(依頼書!$O$2="選択してください",依頼書!$O$2=""),"建て方を選択してください",IFERROR(VLOOKUP(AG58,こどもエコグレード!A:F,6,FALSE),"対象外"))))</f>
        <v/>
      </c>
      <c r="AG58" s="83" t="str">
        <f>P58&amp;IF(依頼書!$O$2="戸建住宅","戸建住宅","共同住宅")&amp;依頼書!$M$2</f>
        <v>共同住宅選択してください</v>
      </c>
      <c r="AH58" s="89"/>
      <c r="AI58" s="89"/>
      <c r="AJ58" s="89"/>
    </row>
    <row r="59" spans="1:36" ht="18" customHeight="1" x14ac:dyDescent="0.4">
      <c r="A59" s="64" t="str">
        <f t="shared" si="0"/>
        <v/>
      </c>
      <c r="B59" s="64" t="str">
        <f t="shared" si="1"/>
        <v/>
      </c>
      <c r="C59" s="64" t="str">
        <f t="shared" si="2"/>
        <v/>
      </c>
      <c r="D59" s="64" t="str">
        <f t="shared" si="3"/>
        <v/>
      </c>
      <c r="E59" s="64">
        <f>IFERROR(VLOOKUP(K59&amp;L59,LIXIL対象製品リスト!T:W,3,FALSE),0)</f>
        <v>0</v>
      </c>
      <c r="F59" s="64">
        <f>IFERROR(VLOOKUP(L59&amp;M59,LIXIL対象製品リスト!T:W,4,FALSE),0)</f>
        <v>0</v>
      </c>
      <c r="H59" s="72"/>
      <c r="I59" s="72"/>
      <c r="J59" s="72"/>
      <c r="K59" s="111" t="str">
        <f>IF($H59="","",IFERROR(VLOOKUP($H59,LIXIL対象製品リスト!$A:$N,2,FALSE),"型番が存在しません"))</f>
        <v/>
      </c>
      <c r="L59" s="112" t="str">
        <f>IF($H59="","",IFERROR(VLOOKUP($H59,LIXIL対象製品リスト!$A:$N,4,FALSE),"型番が存在しません"))</f>
        <v/>
      </c>
      <c r="M59" s="111" t="str">
        <f>IF($H59="","",IFERROR(VLOOKUP($H59,LIXIL対象製品リスト!$A:$N,5,FALSE),"型番が存在しません"))</f>
        <v/>
      </c>
      <c r="N59" s="112" t="str">
        <f>IF($H59="","",IFERROR(VLOOKUP($H59,LIXIL対象製品リスト!$A:$N,8,FALSE),"型番が存在しません"))</f>
        <v/>
      </c>
      <c r="O59" s="74" t="str">
        <f>IF(OR(I59="",J59=""),"",IF((I59+E59)*(J59+F59)/10^6&gt;=サイズ!$D$13,"大（L）",IF((I59+E59)*(J59+F59)/10^6&gt;=サイズ!$D$12,"中（M）",IF((I59+E59)*(J59+F59)/10^6&gt;=サイズ!$D$11,"小（S）",IF((I59+E59)*(J59+F59)/10^6&gt;=サイズ!$D$10,"極小（X）","対象外")))))</f>
        <v/>
      </c>
      <c r="P59" s="74" t="str">
        <f t="shared" si="4"/>
        <v/>
      </c>
      <c r="Q59" s="74" t="str">
        <f>IF(H59="","",IF(K59="型番が存在しません","型番が存在しません",IF(OR(,I59="",J59=""),"サイズが一致しません",IF(IFERROR(VLOOKUP($H59,LIXIL対象製品リスト!$A:$N,14,FALSE),"型番が存在しません")=O59,"OK","サイズが一致しません"))))</f>
        <v/>
      </c>
      <c r="R59" s="85"/>
      <c r="S59" s="76" t="str">
        <f t="shared" si="5"/>
        <v/>
      </c>
      <c r="T59" s="76" t="str">
        <f t="shared" si="6"/>
        <v>窓リノベ24内窓</v>
      </c>
      <c r="U59" s="77" t="str">
        <f>IF(P59&lt;&gt;"",IFERROR(IF(依頼書!$O$2="共同住宅（4階建以上）",VLOOKUP(T59,補助額!A:H,8,FALSE),VLOOKUP(T59,補助額!A:H,7,FALSE)),"－"),"")</f>
        <v/>
      </c>
      <c r="V59" s="86" t="str">
        <f t="shared" si="7"/>
        <v/>
      </c>
      <c r="W59" s="113" t="str">
        <f>IF(P59="","",IF(OR(依頼書!$M$2="選択してください",依頼書!$M$2=""),"地域を選択してください",IF(OR(依頼書!$O$2="選択してください",依頼書!$O$2=""),"建て方を選択してください",IFERROR(VLOOKUP(X59,こどもエコグレード!A:E,5,FALSE),"対象外"))))</f>
        <v/>
      </c>
      <c r="X59" s="79" t="str">
        <f>P59&amp;IF(依頼書!$O$2="戸建住宅","戸建住宅","共同住宅")&amp;依頼書!$M$2</f>
        <v>共同住宅選択してください</v>
      </c>
      <c r="Y59" s="79" t="str">
        <f t="shared" si="8"/>
        <v>子育てエコ外窓</v>
      </c>
      <c r="Z59" s="80" t="str">
        <f>IF(P59&lt;&gt;"",IFERROR(IF(依頼書!$O$2="共同住宅（4階建以上）",VLOOKUP(Y59,補助額!A:H,8,FALSE),VLOOKUP(Y59,補助額!A:H,7,FALSE)),"－"),"")</f>
        <v/>
      </c>
      <c r="AA59" s="87" t="str">
        <f t="shared" si="9"/>
        <v/>
      </c>
      <c r="AB59" s="79" t="str">
        <f t="shared" si="10"/>
        <v/>
      </c>
      <c r="AC59" s="79" t="str">
        <f t="shared" si="11"/>
        <v>子育てエコ内窓</v>
      </c>
      <c r="AD59" s="80" t="str">
        <f>IF(Q59&lt;&gt;"",IFERROR(IF(依頼書!$O$2="共同住宅（4階建以上）",VLOOKUP(AC59,補助額!A:H,8,FALSE),VLOOKUP(AC59,補助額!A:H,7,FALSE)),"－"),"")</f>
        <v/>
      </c>
      <c r="AE59" s="88" t="str">
        <f t="shared" si="12"/>
        <v/>
      </c>
      <c r="AF59" s="82" t="str">
        <f>IF(P59="","",IF(OR(依頼書!$M$2="選択してください",依頼書!$M$2=""),"地域を選択してください",IF(OR(依頼書!$O$2="選択してください",依頼書!$O$2=""),"建て方を選択してください",IFERROR(VLOOKUP(AG59,こどもエコグレード!A:F,6,FALSE),"対象外"))))</f>
        <v/>
      </c>
      <c r="AG59" s="83" t="str">
        <f>P59&amp;IF(依頼書!$O$2="戸建住宅","戸建住宅","共同住宅")&amp;依頼書!$M$2</f>
        <v>共同住宅選択してください</v>
      </c>
      <c r="AH59" s="89"/>
      <c r="AI59" s="89"/>
      <c r="AJ59" s="89"/>
    </row>
    <row r="60" spans="1:36" ht="18" customHeight="1" x14ac:dyDescent="0.4">
      <c r="A60" s="64" t="str">
        <f t="shared" si="0"/>
        <v/>
      </c>
      <c r="B60" s="64" t="str">
        <f t="shared" si="1"/>
        <v/>
      </c>
      <c r="C60" s="64" t="str">
        <f t="shared" si="2"/>
        <v/>
      </c>
      <c r="D60" s="64" t="str">
        <f t="shared" si="3"/>
        <v/>
      </c>
      <c r="E60" s="64">
        <f>IFERROR(VLOOKUP(K60&amp;L60,LIXIL対象製品リスト!T:W,3,FALSE),0)</f>
        <v>0</v>
      </c>
      <c r="F60" s="64">
        <f>IFERROR(VLOOKUP(L60&amp;M60,LIXIL対象製品リスト!T:W,4,FALSE),0)</f>
        <v>0</v>
      </c>
      <c r="H60" s="72"/>
      <c r="I60" s="72"/>
      <c r="J60" s="72"/>
      <c r="K60" s="111" t="str">
        <f>IF($H60="","",IFERROR(VLOOKUP($H60,LIXIL対象製品リスト!$A:$N,2,FALSE),"型番が存在しません"))</f>
        <v/>
      </c>
      <c r="L60" s="112" t="str">
        <f>IF($H60="","",IFERROR(VLOOKUP($H60,LIXIL対象製品リスト!$A:$N,4,FALSE),"型番が存在しません"))</f>
        <v/>
      </c>
      <c r="M60" s="111" t="str">
        <f>IF($H60="","",IFERROR(VLOOKUP($H60,LIXIL対象製品リスト!$A:$N,5,FALSE),"型番が存在しません"))</f>
        <v/>
      </c>
      <c r="N60" s="112" t="str">
        <f>IF($H60="","",IFERROR(VLOOKUP($H60,LIXIL対象製品リスト!$A:$N,8,FALSE),"型番が存在しません"))</f>
        <v/>
      </c>
      <c r="O60" s="74" t="str">
        <f>IF(OR(I60="",J60=""),"",IF((I60+E60)*(J60+F60)/10^6&gt;=サイズ!$D$13,"大（L）",IF((I60+E60)*(J60+F60)/10^6&gt;=サイズ!$D$12,"中（M）",IF((I60+E60)*(J60+F60)/10^6&gt;=サイズ!$D$11,"小（S）",IF((I60+E60)*(J60+F60)/10^6&gt;=サイズ!$D$10,"極小（X）","対象外")))))</f>
        <v/>
      </c>
      <c r="P60" s="74" t="str">
        <f t="shared" si="4"/>
        <v/>
      </c>
      <c r="Q60" s="74" t="str">
        <f>IF(H60="","",IF(K60="型番が存在しません","型番が存在しません",IF(OR(,I60="",J60=""),"サイズが一致しません",IF(IFERROR(VLOOKUP($H60,LIXIL対象製品リスト!$A:$N,14,FALSE),"型番が存在しません")=O60,"OK","サイズが一致しません"))))</f>
        <v/>
      </c>
      <c r="R60" s="85"/>
      <c r="S60" s="76" t="str">
        <f t="shared" si="5"/>
        <v/>
      </c>
      <c r="T60" s="76" t="str">
        <f t="shared" si="6"/>
        <v>窓リノベ24内窓</v>
      </c>
      <c r="U60" s="77" t="str">
        <f>IF(P60&lt;&gt;"",IFERROR(IF(依頼書!$O$2="共同住宅（4階建以上）",VLOOKUP(T60,補助額!A:H,8,FALSE),VLOOKUP(T60,補助額!A:H,7,FALSE)),"－"),"")</f>
        <v/>
      </c>
      <c r="V60" s="86" t="str">
        <f t="shared" si="7"/>
        <v/>
      </c>
      <c r="W60" s="113" t="str">
        <f>IF(P60="","",IF(OR(依頼書!$M$2="選択してください",依頼書!$M$2=""),"地域を選択してください",IF(OR(依頼書!$O$2="選択してください",依頼書!$O$2=""),"建て方を選択してください",IFERROR(VLOOKUP(X60,こどもエコグレード!A:E,5,FALSE),"対象外"))))</f>
        <v/>
      </c>
      <c r="X60" s="79" t="str">
        <f>P60&amp;IF(依頼書!$O$2="戸建住宅","戸建住宅","共同住宅")&amp;依頼書!$M$2</f>
        <v>共同住宅選択してください</v>
      </c>
      <c r="Y60" s="79" t="str">
        <f t="shared" si="8"/>
        <v>子育てエコ外窓</v>
      </c>
      <c r="Z60" s="80" t="str">
        <f>IF(P60&lt;&gt;"",IFERROR(IF(依頼書!$O$2="共同住宅（4階建以上）",VLOOKUP(Y60,補助額!A:H,8,FALSE),VLOOKUP(Y60,補助額!A:H,7,FALSE)),"－"),"")</f>
        <v/>
      </c>
      <c r="AA60" s="87" t="str">
        <f t="shared" si="9"/>
        <v/>
      </c>
      <c r="AB60" s="79" t="str">
        <f t="shared" si="10"/>
        <v/>
      </c>
      <c r="AC60" s="79" t="str">
        <f t="shared" si="11"/>
        <v>子育てエコ内窓</v>
      </c>
      <c r="AD60" s="80" t="str">
        <f>IF(Q60&lt;&gt;"",IFERROR(IF(依頼書!$O$2="共同住宅（4階建以上）",VLOOKUP(AC60,補助額!A:H,8,FALSE),VLOOKUP(AC60,補助額!A:H,7,FALSE)),"－"),"")</f>
        <v/>
      </c>
      <c r="AE60" s="88" t="str">
        <f t="shared" si="12"/>
        <v/>
      </c>
      <c r="AF60" s="82" t="str">
        <f>IF(P60="","",IF(OR(依頼書!$M$2="選択してください",依頼書!$M$2=""),"地域を選択してください",IF(OR(依頼書!$O$2="選択してください",依頼書!$O$2=""),"建て方を選択してください",IFERROR(VLOOKUP(AG60,こどもエコグレード!A:F,6,FALSE),"対象外"))))</f>
        <v/>
      </c>
      <c r="AG60" s="83" t="str">
        <f>P60&amp;IF(依頼書!$O$2="戸建住宅","戸建住宅","共同住宅")&amp;依頼書!$M$2</f>
        <v>共同住宅選択してください</v>
      </c>
      <c r="AH60" s="89"/>
      <c r="AI60" s="89"/>
      <c r="AJ60" s="89"/>
    </row>
    <row r="61" spans="1:36" ht="18" customHeight="1" x14ac:dyDescent="0.4">
      <c r="A61" s="64" t="str">
        <f t="shared" si="0"/>
        <v/>
      </c>
      <c r="B61" s="64" t="str">
        <f t="shared" si="1"/>
        <v/>
      </c>
      <c r="C61" s="64" t="str">
        <f t="shared" si="2"/>
        <v/>
      </c>
      <c r="D61" s="64" t="str">
        <f t="shared" si="3"/>
        <v/>
      </c>
      <c r="E61" s="64">
        <f>IFERROR(VLOOKUP(K61&amp;L61,LIXIL対象製品リスト!T:W,3,FALSE),0)</f>
        <v>0</v>
      </c>
      <c r="F61" s="64">
        <f>IFERROR(VLOOKUP(L61&amp;M61,LIXIL対象製品リスト!T:W,4,FALSE),0)</f>
        <v>0</v>
      </c>
      <c r="H61" s="72"/>
      <c r="I61" s="72"/>
      <c r="J61" s="72"/>
      <c r="K61" s="111" t="str">
        <f>IF($H61="","",IFERROR(VLOOKUP($H61,LIXIL対象製品リスト!$A:$N,2,FALSE),"型番が存在しません"))</f>
        <v/>
      </c>
      <c r="L61" s="112" t="str">
        <f>IF($H61="","",IFERROR(VLOOKUP($H61,LIXIL対象製品リスト!$A:$N,4,FALSE),"型番が存在しません"))</f>
        <v/>
      </c>
      <c r="M61" s="111" t="str">
        <f>IF($H61="","",IFERROR(VLOOKUP($H61,LIXIL対象製品リスト!$A:$N,5,FALSE),"型番が存在しません"))</f>
        <v/>
      </c>
      <c r="N61" s="112" t="str">
        <f>IF($H61="","",IFERROR(VLOOKUP($H61,LIXIL対象製品リスト!$A:$N,8,FALSE),"型番が存在しません"))</f>
        <v/>
      </c>
      <c r="O61" s="74" t="str">
        <f>IF(OR(I61="",J61=""),"",IF((I61+E61)*(J61+F61)/10^6&gt;=サイズ!$D$13,"大（L）",IF((I61+E61)*(J61+F61)/10^6&gt;=サイズ!$D$12,"中（M）",IF((I61+E61)*(J61+F61)/10^6&gt;=サイズ!$D$11,"小（S）",IF((I61+E61)*(J61+F61)/10^6&gt;=サイズ!$D$10,"極小（X）","対象外")))))</f>
        <v/>
      </c>
      <c r="P61" s="74" t="str">
        <f t="shared" si="4"/>
        <v/>
      </c>
      <c r="Q61" s="74" t="str">
        <f>IF(H61="","",IF(K61="型番が存在しません","型番が存在しません",IF(OR(,I61="",J61=""),"サイズが一致しません",IF(IFERROR(VLOOKUP($H61,LIXIL対象製品リスト!$A:$N,14,FALSE),"型番が存在しません")=O61,"OK","サイズが一致しません"))))</f>
        <v/>
      </c>
      <c r="R61" s="85"/>
      <c r="S61" s="76" t="str">
        <f t="shared" si="5"/>
        <v/>
      </c>
      <c r="T61" s="76" t="str">
        <f t="shared" si="6"/>
        <v>窓リノベ24内窓</v>
      </c>
      <c r="U61" s="77" t="str">
        <f>IF(P61&lt;&gt;"",IFERROR(IF(依頼書!$O$2="共同住宅（4階建以上）",VLOOKUP(T61,補助額!A:H,8,FALSE),VLOOKUP(T61,補助額!A:H,7,FALSE)),"－"),"")</f>
        <v/>
      </c>
      <c r="V61" s="86" t="str">
        <f t="shared" si="7"/>
        <v/>
      </c>
      <c r="W61" s="113" t="str">
        <f>IF(P61="","",IF(OR(依頼書!$M$2="選択してください",依頼書!$M$2=""),"地域を選択してください",IF(OR(依頼書!$O$2="選択してください",依頼書!$O$2=""),"建て方を選択してください",IFERROR(VLOOKUP(X61,こどもエコグレード!A:E,5,FALSE),"対象外"))))</f>
        <v/>
      </c>
      <c r="X61" s="79" t="str">
        <f>P61&amp;IF(依頼書!$O$2="戸建住宅","戸建住宅","共同住宅")&amp;依頼書!$M$2</f>
        <v>共同住宅選択してください</v>
      </c>
      <c r="Y61" s="79" t="str">
        <f t="shared" si="8"/>
        <v>子育てエコ外窓</v>
      </c>
      <c r="Z61" s="80" t="str">
        <f>IF(P61&lt;&gt;"",IFERROR(IF(依頼書!$O$2="共同住宅（4階建以上）",VLOOKUP(Y61,補助額!A:H,8,FALSE),VLOOKUP(Y61,補助額!A:H,7,FALSE)),"－"),"")</f>
        <v/>
      </c>
      <c r="AA61" s="87" t="str">
        <f t="shared" si="9"/>
        <v/>
      </c>
      <c r="AB61" s="79" t="str">
        <f t="shared" si="10"/>
        <v/>
      </c>
      <c r="AC61" s="79" t="str">
        <f t="shared" si="11"/>
        <v>子育てエコ内窓</v>
      </c>
      <c r="AD61" s="80" t="str">
        <f>IF(Q61&lt;&gt;"",IFERROR(IF(依頼書!$O$2="共同住宅（4階建以上）",VLOOKUP(AC61,補助額!A:H,8,FALSE),VLOOKUP(AC61,補助額!A:H,7,FALSE)),"－"),"")</f>
        <v/>
      </c>
      <c r="AE61" s="88" t="str">
        <f t="shared" si="12"/>
        <v/>
      </c>
      <c r="AF61" s="82" t="str">
        <f>IF(P61="","",IF(OR(依頼書!$M$2="選択してください",依頼書!$M$2=""),"地域を選択してください",IF(OR(依頼書!$O$2="選択してください",依頼書!$O$2=""),"建て方を選択してください",IFERROR(VLOOKUP(AG61,こどもエコグレード!A:F,6,FALSE),"対象外"))))</f>
        <v/>
      </c>
      <c r="AG61" s="83" t="str">
        <f>P61&amp;IF(依頼書!$O$2="戸建住宅","戸建住宅","共同住宅")&amp;依頼書!$M$2</f>
        <v>共同住宅選択してください</v>
      </c>
      <c r="AH61" s="89"/>
      <c r="AI61" s="89"/>
      <c r="AJ61" s="89"/>
    </row>
    <row r="62" spans="1:36" ht="18" customHeight="1" x14ac:dyDescent="0.4">
      <c r="A62" s="64" t="str">
        <f t="shared" si="0"/>
        <v/>
      </c>
      <c r="B62" s="64" t="str">
        <f t="shared" si="1"/>
        <v/>
      </c>
      <c r="C62" s="64" t="str">
        <f t="shared" si="2"/>
        <v/>
      </c>
      <c r="D62" s="64" t="str">
        <f t="shared" si="3"/>
        <v/>
      </c>
      <c r="E62" s="64">
        <f>IFERROR(VLOOKUP(K62&amp;L62,LIXIL対象製品リスト!T:W,3,FALSE),0)</f>
        <v>0</v>
      </c>
      <c r="F62" s="64">
        <f>IFERROR(VLOOKUP(L62&amp;M62,LIXIL対象製品リスト!T:W,4,FALSE),0)</f>
        <v>0</v>
      </c>
      <c r="H62" s="72"/>
      <c r="I62" s="72"/>
      <c r="J62" s="72"/>
      <c r="K62" s="111" t="str">
        <f>IF($H62="","",IFERROR(VLOOKUP($H62,LIXIL対象製品リスト!$A:$N,2,FALSE),"型番が存在しません"))</f>
        <v/>
      </c>
      <c r="L62" s="112" t="str">
        <f>IF($H62="","",IFERROR(VLOOKUP($H62,LIXIL対象製品リスト!$A:$N,4,FALSE),"型番が存在しません"))</f>
        <v/>
      </c>
      <c r="M62" s="111" t="str">
        <f>IF($H62="","",IFERROR(VLOOKUP($H62,LIXIL対象製品リスト!$A:$N,5,FALSE),"型番が存在しません"))</f>
        <v/>
      </c>
      <c r="N62" s="112" t="str">
        <f>IF($H62="","",IFERROR(VLOOKUP($H62,LIXIL対象製品リスト!$A:$N,8,FALSE),"型番が存在しません"))</f>
        <v/>
      </c>
      <c r="O62" s="74" t="str">
        <f>IF(OR(I62="",J62=""),"",IF((I62+E62)*(J62+F62)/10^6&gt;=サイズ!$D$13,"大（L）",IF((I62+E62)*(J62+F62)/10^6&gt;=サイズ!$D$12,"中（M）",IF((I62+E62)*(J62+F62)/10^6&gt;=サイズ!$D$11,"小（S）",IF((I62+E62)*(J62+F62)/10^6&gt;=サイズ!$D$10,"極小（X）","対象外")))))</f>
        <v/>
      </c>
      <c r="P62" s="74" t="str">
        <f t="shared" si="4"/>
        <v/>
      </c>
      <c r="Q62" s="74" t="str">
        <f>IF(H62="","",IF(K62="型番が存在しません","型番が存在しません",IF(OR(,I62="",J62=""),"サイズが一致しません",IF(IFERROR(VLOOKUP($H62,LIXIL対象製品リスト!$A:$N,14,FALSE),"型番が存在しません")=O62,"OK","サイズが一致しません"))))</f>
        <v/>
      </c>
      <c r="R62" s="85"/>
      <c r="S62" s="76" t="str">
        <f t="shared" si="5"/>
        <v/>
      </c>
      <c r="T62" s="76" t="str">
        <f t="shared" si="6"/>
        <v>窓リノベ24内窓</v>
      </c>
      <c r="U62" s="77" t="str">
        <f>IF(P62&lt;&gt;"",IFERROR(IF(依頼書!$O$2="共同住宅（4階建以上）",VLOOKUP(T62,補助額!A:H,8,FALSE),VLOOKUP(T62,補助額!A:H,7,FALSE)),"－"),"")</f>
        <v/>
      </c>
      <c r="V62" s="86" t="str">
        <f t="shared" si="7"/>
        <v/>
      </c>
      <c r="W62" s="113" t="str">
        <f>IF(P62="","",IF(OR(依頼書!$M$2="選択してください",依頼書!$M$2=""),"地域を選択してください",IF(OR(依頼書!$O$2="選択してください",依頼書!$O$2=""),"建て方を選択してください",IFERROR(VLOOKUP(X62,こどもエコグレード!A:E,5,FALSE),"対象外"))))</f>
        <v/>
      </c>
      <c r="X62" s="79" t="str">
        <f>P62&amp;IF(依頼書!$O$2="戸建住宅","戸建住宅","共同住宅")&amp;依頼書!$M$2</f>
        <v>共同住宅選択してください</v>
      </c>
      <c r="Y62" s="79" t="str">
        <f t="shared" si="8"/>
        <v>子育てエコ外窓</v>
      </c>
      <c r="Z62" s="80" t="str">
        <f>IF(P62&lt;&gt;"",IFERROR(IF(依頼書!$O$2="共同住宅（4階建以上）",VLOOKUP(Y62,補助額!A:H,8,FALSE),VLOOKUP(Y62,補助額!A:H,7,FALSE)),"－"),"")</f>
        <v/>
      </c>
      <c r="AA62" s="87" t="str">
        <f t="shared" si="9"/>
        <v/>
      </c>
      <c r="AB62" s="79" t="str">
        <f t="shared" si="10"/>
        <v/>
      </c>
      <c r="AC62" s="79" t="str">
        <f t="shared" si="11"/>
        <v>子育てエコ内窓</v>
      </c>
      <c r="AD62" s="80" t="str">
        <f>IF(Q62&lt;&gt;"",IFERROR(IF(依頼書!$O$2="共同住宅（4階建以上）",VLOOKUP(AC62,補助額!A:H,8,FALSE),VLOOKUP(AC62,補助額!A:H,7,FALSE)),"－"),"")</f>
        <v/>
      </c>
      <c r="AE62" s="88" t="str">
        <f t="shared" si="12"/>
        <v/>
      </c>
      <c r="AF62" s="82" t="str">
        <f>IF(P62="","",IF(OR(依頼書!$M$2="選択してください",依頼書!$M$2=""),"地域を選択してください",IF(OR(依頼書!$O$2="選択してください",依頼書!$O$2=""),"建て方を選択してください",IFERROR(VLOOKUP(AG62,こどもエコグレード!A:F,6,FALSE),"対象外"))))</f>
        <v/>
      </c>
      <c r="AG62" s="83" t="str">
        <f>P62&amp;IF(依頼書!$O$2="戸建住宅","戸建住宅","共同住宅")&amp;依頼書!$M$2</f>
        <v>共同住宅選択してください</v>
      </c>
      <c r="AH62" s="89"/>
      <c r="AI62" s="89"/>
      <c r="AJ62" s="89"/>
    </row>
    <row r="63" spans="1:36" ht="18" customHeight="1" x14ac:dyDescent="0.4">
      <c r="A63" s="64" t="str">
        <f t="shared" si="0"/>
        <v/>
      </c>
      <c r="B63" s="64" t="str">
        <f t="shared" si="1"/>
        <v/>
      </c>
      <c r="C63" s="64" t="str">
        <f t="shared" si="2"/>
        <v/>
      </c>
      <c r="D63" s="64" t="str">
        <f t="shared" si="3"/>
        <v/>
      </c>
      <c r="E63" s="64">
        <f>IFERROR(VLOOKUP(K63&amp;L63,LIXIL対象製品リスト!T:W,3,FALSE),0)</f>
        <v>0</v>
      </c>
      <c r="F63" s="64">
        <f>IFERROR(VLOOKUP(L63&amp;M63,LIXIL対象製品リスト!T:W,4,FALSE),0)</f>
        <v>0</v>
      </c>
      <c r="H63" s="72"/>
      <c r="I63" s="72"/>
      <c r="J63" s="72"/>
      <c r="K63" s="111" t="str">
        <f>IF($H63="","",IFERROR(VLOOKUP($H63,LIXIL対象製品リスト!$A:$N,2,FALSE),"型番が存在しません"))</f>
        <v/>
      </c>
      <c r="L63" s="112" t="str">
        <f>IF($H63="","",IFERROR(VLOOKUP($H63,LIXIL対象製品リスト!$A:$N,4,FALSE),"型番が存在しません"))</f>
        <v/>
      </c>
      <c r="M63" s="111" t="str">
        <f>IF($H63="","",IFERROR(VLOOKUP($H63,LIXIL対象製品リスト!$A:$N,5,FALSE),"型番が存在しません"))</f>
        <v/>
      </c>
      <c r="N63" s="112" t="str">
        <f>IF($H63="","",IFERROR(VLOOKUP($H63,LIXIL対象製品リスト!$A:$N,8,FALSE),"型番が存在しません"))</f>
        <v/>
      </c>
      <c r="O63" s="74" t="str">
        <f>IF(OR(I63="",J63=""),"",IF((I63+E63)*(J63+F63)/10^6&gt;=サイズ!$D$13,"大（L）",IF((I63+E63)*(J63+F63)/10^6&gt;=サイズ!$D$12,"中（M）",IF((I63+E63)*(J63+F63)/10^6&gt;=サイズ!$D$11,"小（S）",IF((I63+E63)*(J63+F63)/10^6&gt;=サイズ!$D$10,"極小（X）","対象外")))))</f>
        <v/>
      </c>
      <c r="P63" s="74" t="str">
        <f t="shared" si="4"/>
        <v/>
      </c>
      <c r="Q63" s="74" t="str">
        <f>IF(H63="","",IF(K63="型番が存在しません","型番が存在しません",IF(OR(,I63="",J63=""),"サイズが一致しません",IF(IFERROR(VLOOKUP($H63,LIXIL対象製品リスト!$A:$N,14,FALSE),"型番が存在しません")=O63,"OK","サイズが一致しません"))))</f>
        <v/>
      </c>
      <c r="R63" s="85"/>
      <c r="S63" s="76" t="str">
        <f t="shared" si="5"/>
        <v/>
      </c>
      <c r="T63" s="76" t="str">
        <f t="shared" si="6"/>
        <v>窓リノベ24内窓</v>
      </c>
      <c r="U63" s="77" t="str">
        <f>IF(P63&lt;&gt;"",IFERROR(IF(依頼書!$O$2="共同住宅（4階建以上）",VLOOKUP(T63,補助額!A:H,8,FALSE),VLOOKUP(T63,補助額!A:H,7,FALSE)),"－"),"")</f>
        <v/>
      </c>
      <c r="V63" s="86" t="str">
        <f t="shared" si="7"/>
        <v/>
      </c>
      <c r="W63" s="113" t="str">
        <f>IF(P63="","",IF(OR(依頼書!$M$2="選択してください",依頼書!$M$2=""),"地域を選択してください",IF(OR(依頼書!$O$2="選択してください",依頼書!$O$2=""),"建て方を選択してください",IFERROR(VLOOKUP(X63,こどもエコグレード!A:E,5,FALSE),"対象外"))))</f>
        <v/>
      </c>
      <c r="X63" s="79" t="str">
        <f>P63&amp;IF(依頼書!$O$2="戸建住宅","戸建住宅","共同住宅")&amp;依頼書!$M$2</f>
        <v>共同住宅選択してください</v>
      </c>
      <c r="Y63" s="79" t="str">
        <f t="shared" si="8"/>
        <v>子育てエコ外窓</v>
      </c>
      <c r="Z63" s="80" t="str">
        <f>IF(P63&lt;&gt;"",IFERROR(IF(依頼書!$O$2="共同住宅（4階建以上）",VLOOKUP(Y63,補助額!A:H,8,FALSE),VLOOKUP(Y63,補助額!A:H,7,FALSE)),"－"),"")</f>
        <v/>
      </c>
      <c r="AA63" s="87" t="str">
        <f t="shared" si="9"/>
        <v/>
      </c>
      <c r="AB63" s="79" t="str">
        <f t="shared" si="10"/>
        <v/>
      </c>
      <c r="AC63" s="79" t="str">
        <f t="shared" si="11"/>
        <v>子育てエコ内窓</v>
      </c>
      <c r="AD63" s="80" t="str">
        <f>IF(Q63&lt;&gt;"",IFERROR(IF(依頼書!$O$2="共同住宅（4階建以上）",VLOOKUP(AC63,補助額!A:H,8,FALSE),VLOOKUP(AC63,補助額!A:H,7,FALSE)),"－"),"")</f>
        <v/>
      </c>
      <c r="AE63" s="88" t="str">
        <f t="shared" si="12"/>
        <v/>
      </c>
      <c r="AF63" s="82" t="str">
        <f>IF(P63="","",IF(OR(依頼書!$M$2="選択してください",依頼書!$M$2=""),"地域を選択してください",IF(OR(依頼書!$O$2="選択してください",依頼書!$O$2=""),"建て方を選択してください",IFERROR(VLOOKUP(AG63,こどもエコグレード!A:F,6,FALSE),"対象外"))))</f>
        <v/>
      </c>
      <c r="AG63" s="83" t="str">
        <f>P63&amp;IF(依頼書!$O$2="戸建住宅","戸建住宅","共同住宅")&amp;依頼書!$M$2</f>
        <v>共同住宅選択してください</v>
      </c>
      <c r="AH63" s="89"/>
      <c r="AI63" s="89"/>
      <c r="AJ63" s="89"/>
    </row>
    <row r="64" spans="1:36" ht="18" customHeight="1" x14ac:dyDescent="0.4">
      <c r="A64" s="64" t="str">
        <f t="shared" si="0"/>
        <v/>
      </c>
      <c r="B64" s="64" t="str">
        <f t="shared" si="1"/>
        <v/>
      </c>
      <c r="C64" s="64" t="str">
        <f t="shared" si="2"/>
        <v/>
      </c>
      <c r="D64" s="64" t="str">
        <f t="shared" si="3"/>
        <v/>
      </c>
      <c r="E64" s="64">
        <f>IFERROR(VLOOKUP(K64&amp;L64,LIXIL対象製品リスト!T:W,3,FALSE),0)</f>
        <v>0</v>
      </c>
      <c r="F64" s="64">
        <f>IFERROR(VLOOKUP(L64&amp;M64,LIXIL対象製品リスト!T:W,4,FALSE),0)</f>
        <v>0</v>
      </c>
      <c r="H64" s="72"/>
      <c r="I64" s="72"/>
      <c r="J64" s="72"/>
      <c r="K64" s="111" t="str">
        <f>IF($H64="","",IFERROR(VLOOKUP($H64,LIXIL対象製品リスト!$A:$N,2,FALSE),"型番が存在しません"))</f>
        <v/>
      </c>
      <c r="L64" s="112" t="str">
        <f>IF($H64="","",IFERROR(VLOOKUP($H64,LIXIL対象製品リスト!$A:$N,4,FALSE),"型番が存在しません"))</f>
        <v/>
      </c>
      <c r="M64" s="111" t="str">
        <f>IF($H64="","",IFERROR(VLOOKUP($H64,LIXIL対象製品リスト!$A:$N,5,FALSE),"型番が存在しません"))</f>
        <v/>
      </c>
      <c r="N64" s="112" t="str">
        <f>IF($H64="","",IFERROR(VLOOKUP($H64,LIXIL対象製品リスト!$A:$N,8,FALSE),"型番が存在しません"))</f>
        <v/>
      </c>
      <c r="O64" s="74" t="str">
        <f>IF(OR(I64="",J64=""),"",IF((I64+E64)*(J64+F64)/10^6&gt;=サイズ!$D$13,"大（L）",IF((I64+E64)*(J64+F64)/10^6&gt;=サイズ!$D$12,"中（M）",IF((I64+E64)*(J64+F64)/10^6&gt;=サイズ!$D$11,"小（S）",IF((I64+E64)*(J64+F64)/10^6&gt;=サイズ!$D$10,"極小（X）","対象外")))))</f>
        <v/>
      </c>
      <c r="P64" s="74" t="str">
        <f t="shared" si="4"/>
        <v/>
      </c>
      <c r="Q64" s="74" t="str">
        <f>IF(H64="","",IF(K64="型番が存在しません","型番が存在しません",IF(OR(,I64="",J64=""),"サイズが一致しません",IF(IFERROR(VLOOKUP($H64,LIXIL対象製品リスト!$A:$N,14,FALSE),"型番が存在しません")=O64,"OK","サイズが一致しません"))))</f>
        <v/>
      </c>
      <c r="R64" s="85"/>
      <c r="S64" s="76" t="str">
        <f t="shared" si="5"/>
        <v/>
      </c>
      <c r="T64" s="76" t="str">
        <f t="shared" si="6"/>
        <v>窓リノベ24内窓</v>
      </c>
      <c r="U64" s="77" t="str">
        <f>IF(P64&lt;&gt;"",IFERROR(IF(依頼書!$O$2="共同住宅（4階建以上）",VLOOKUP(T64,補助額!A:H,8,FALSE),VLOOKUP(T64,補助額!A:H,7,FALSE)),"－"),"")</f>
        <v/>
      </c>
      <c r="V64" s="86" t="str">
        <f t="shared" si="7"/>
        <v/>
      </c>
      <c r="W64" s="113" t="str">
        <f>IF(P64="","",IF(OR(依頼書!$M$2="選択してください",依頼書!$M$2=""),"地域を選択してください",IF(OR(依頼書!$O$2="選択してください",依頼書!$O$2=""),"建て方を選択してください",IFERROR(VLOOKUP(X64,こどもエコグレード!A:E,5,FALSE),"対象外"))))</f>
        <v/>
      </c>
      <c r="X64" s="79" t="str">
        <f>P64&amp;IF(依頼書!$O$2="戸建住宅","戸建住宅","共同住宅")&amp;依頼書!$M$2</f>
        <v>共同住宅選択してください</v>
      </c>
      <c r="Y64" s="79" t="str">
        <f t="shared" si="8"/>
        <v>子育てエコ外窓</v>
      </c>
      <c r="Z64" s="80" t="str">
        <f>IF(P64&lt;&gt;"",IFERROR(IF(依頼書!$O$2="共同住宅（4階建以上）",VLOOKUP(Y64,補助額!A:H,8,FALSE),VLOOKUP(Y64,補助額!A:H,7,FALSE)),"－"),"")</f>
        <v/>
      </c>
      <c r="AA64" s="87" t="str">
        <f t="shared" si="9"/>
        <v/>
      </c>
      <c r="AB64" s="79" t="str">
        <f t="shared" si="10"/>
        <v/>
      </c>
      <c r="AC64" s="79" t="str">
        <f t="shared" si="11"/>
        <v>子育てエコ内窓</v>
      </c>
      <c r="AD64" s="80" t="str">
        <f>IF(Q64&lt;&gt;"",IFERROR(IF(依頼書!$O$2="共同住宅（4階建以上）",VLOOKUP(AC64,補助額!A:H,8,FALSE),VLOOKUP(AC64,補助額!A:H,7,FALSE)),"－"),"")</f>
        <v/>
      </c>
      <c r="AE64" s="88" t="str">
        <f t="shared" si="12"/>
        <v/>
      </c>
      <c r="AF64" s="82" t="str">
        <f>IF(P64="","",IF(OR(依頼書!$M$2="選択してください",依頼書!$M$2=""),"地域を選択してください",IF(OR(依頼書!$O$2="選択してください",依頼書!$O$2=""),"建て方を選択してください",IFERROR(VLOOKUP(AG64,こどもエコグレード!A:F,6,FALSE),"対象外"))))</f>
        <v/>
      </c>
      <c r="AG64" s="83" t="str">
        <f>P64&amp;IF(依頼書!$O$2="戸建住宅","戸建住宅","共同住宅")&amp;依頼書!$M$2</f>
        <v>共同住宅選択してください</v>
      </c>
      <c r="AH64" s="89"/>
      <c r="AI64" s="89"/>
      <c r="AJ64" s="89"/>
    </row>
    <row r="65" spans="1:36" ht="18" customHeight="1" x14ac:dyDescent="0.4">
      <c r="A65" s="64" t="str">
        <f t="shared" si="0"/>
        <v/>
      </c>
      <c r="B65" s="64" t="str">
        <f t="shared" si="1"/>
        <v/>
      </c>
      <c r="C65" s="64" t="str">
        <f t="shared" si="2"/>
        <v/>
      </c>
      <c r="D65" s="64" t="str">
        <f t="shared" si="3"/>
        <v/>
      </c>
      <c r="E65" s="64">
        <f>IFERROR(VLOOKUP(K65&amp;L65,LIXIL対象製品リスト!T:W,3,FALSE),0)</f>
        <v>0</v>
      </c>
      <c r="F65" s="64">
        <f>IFERROR(VLOOKUP(L65&amp;M65,LIXIL対象製品リスト!T:W,4,FALSE),0)</f>
        <v>0</v>
      </c>
      <c r="H65" s="72"/>
      <c r="I65" s="72"/>
      <c r="J65" s="72"/>
      <c r="K65" s="111" t="str">
        <f>IF($H65="","",IFERROR(VLOOKUP($H65,LIXIL対象製品リスト!$A:$N,2,FALSE),"型番が存在しません"))</f>
        <v/>
      </c>
      <c r="L65" s="112" t="str">
        <f>IF($H65="","",IFERROR(VLOOKUP($H65,LIXIL対象製品リスト!$A:$N,4,FALSE),"型番が存在しません"))</f>
        <v/>
      </c>
      <c r="M65" s="111" t="str">
        <f>IF($H65="","",IFERROR(VLOOKUP($H65,LIXIL対象製品リスト!$A:$N,5,FALSE),"型番が存在しません"))</f>
        <v/>
      </c>
      <c r="N65" s="112" t="str">
        <f>IF($H65="","",IFERROR(VLOOKUP($H65,LIXIL対象製品リスト!$A:$N,8,FALSE),"型番が存在しません"))</f>
        <v/>
      </c>
      <c r="O65" s="74" t="str">
        <f>IF(OR(I65="",J65=""),"",IF((I65+E65)*(J65+F65)/10^6&gt;=サイズ!$D$13,"大（L）",IF((I65+E65)*(J65+F65)/10^6&gt;=サイズ!$D$12,"中（M）",IF((I65+E65)*(J65+F65)/10^6&gt;=サイズ!$D$11,"小（S）",IF((I65+E65)*(J65+F65)/10^6&gt;=サイズ!$D$10,"極小（X）","対象外")))))</f>
        <v/>
      </c>
      <c r="P65" s="74" t="str">
        <f t="shared" si="4"/>
        <v/>
      </c>
      <c r="Q65" s="74" t="str">
        <f>IF(H65="","",IF(K65="型番が存在しません","型番が存在しません",IF(OR(,I65="",J65=""),"サイズが一致しません",IF(IFERROR(VLOOKUP($H65,LIXIL対象製品リスト!$A:$N,14,FALSE),"型番が存在しません")=O65,"OK","サイズが一致しません"))))</f>
        <v/>
      </c>
      <c r="R65" s="85"/>
      <c r="S65" s="76" t="str">
        <f t="shared" si="5"/>
        <v/>
      </c>
      <c r="T65" s="76" t="str">
        <f t="shared" si="6"/>
        <v>窓リノベ24内窓</v>
      </c>
      <c r="U65" s="77" t="str">
        <f>IF(P65&lt;&gt;"",IFERROR(IF(依頼書!$O$2="共同住宅（4階建以上）",VLOOKUP(T65,補助額!A:H,8,FALSE),VLOOKUP(T65,補助額!A:H,7,FALSE)),"－"),"")</f>
        <v/>
      </c>
      <c r="V65" s="86" t="str">
        <f t="shared" si="7"/>
        <v/>
      </c>
      <c r="W65" s="113" t="str">
        <f>IF(P65="","",IF(OR(依頼書!$M$2="選択してください",依頼書!$M$2=""),"地域を選択してください",IF(OR(依頼書!$O$2="選択してください",依頼書!$O$2=""),"建て方を選択してください",IFERROR(VLOOKUP(X65,こどもエコグレード!A:E,5,FALSE),"対象外"))))</f>
        <v/>
      </c>
      <c r="X65" s="79" t="str">
        <f>P65&amp;IF(依頼書!$O$2="戸建住宅","戸建住宅","共同住宅")&amp;依頼書!$M$2</f>
        <v>共同住宅選択してください</v>
      </c>
      <c r="Y65" s="79" t="str">
        <f t="shared" si="8"/>
        <v>子育てエコ外窓</v>
      </c>
      <c r="Z65" s="80" t="str">
        <f>IF(P65&lt;&gt;"",IFERROR(IF(依頼書!$O$2="共同住宅（4階建以上）",VLOOKUP(Y65,補助額!A:H,8,FALSE),VLOOKUP(Y65,補助額!A:H,7,FALSE)),"－"),"")</f>
        <v/>
      </c>
      <c r="AA65" s="87" t="str">
        <f t="shared" si="9"/>
        <v/>
      </c>
      <c r="AB65" s="79" t="str">
        <f t="shared" si="10"/>
        <v/>
      </c>
      <c r="AC65" s="79" t="str">
        <f t="shared" si="11"/>
        <v>子育てエコ内窓</v>
      </c>
      <c r="AD65" s="80" t="str">
        <f>IF(Q65&lt;&gt;"",IFERROR(IF(依頼書!$O$2="共同住宅（4階建以上）",VLOOKUP(AC65,補助額!A:H,8,FALSE),VLOOKUP(AC65,補助額!A:H,7,FALSE)),"－"),"")</f>
        <v/>
      </c>
      <c r="AE65" s="88" t="str">
        <f t="shared" si="12"/>
        <v/>
      </c>
      <c r="AF65" s="82" t="str">
        <f>IF(P65="","",IF(OR(依頼書!$M$2="選択してください",依頼書!$M$2=""),"地域を選択してください",IF(OR(依頼書!$O$2="選択してください",依頼書!$O$2=""),"建て方を選択してください",IFERROR(VLOOKUP(AG65,こどもエコグレード!A:F,6,FALSE),"対象外"))))</f>
        <v/>
      </c>
      <c r="AG65" s="83" t="str">
        <f>P65&amp;IF(依頼書!$O$2="戸建住宅","戸建住宅","共同住宅")&amp;依頼書!$M$2</f>
        <v>共同住宅選択してください</v>
      </c>
      <c r="AH65" s="89"/>
      <c r="AI65" s="89"/>
      <c r="AJ65" s="89"/>
    </row>
    <row r="66" spans="1:36" ht="18" customHeight="1" x14ac:dyDescent="0.4">
      <c r="A66" s="64" t="str">
        <f t="shared" si="0"/>
        <v/>
      </c>
      <c r="B66" s="64" t="str">
        <f t="shared" si="1"/>
        <v/>
      </c>
      <c r="C66" s="64" t="str">
        <f t="shared" si="2"/>
        <v/>
      </c>
      <c r="D66" s="64" t="str">
        <f t="shared" si="3"/>
        <v/>
      </c>
      <c r="E66" s="64">
        <f>IFERROR(VLOOKUP(K66&amp;L66,LIXIL対象製品リスト!T:W,3,FALSE),0)</f>
        <v>0</v>
      </c>
      <c r="F66" s="64">
        <f>IFERROR(VLOOKUP(L66&amp;M66,LIXIL対象製品リスト!T:W,4,FALSE),0)</f>
        <v>0</v>
      </c>
      <c r="H66" s="72"/>
      <c r="I66" s="72"/>
      <c r="J66" s="72"/>
      <c r="K66" s="111" t="str">
        <f>IF($H66="","",IFERROR(VLOOKUP($H66,LIXIL対象製品リスト!$A:$N,2,FALSE),"型番が存在しません"))</f>
        <v/>
      </c>
      <c r="L66" s="112" t="str">
        <f>IF($H66="","",IFERROR(VLOOKUP($H66,LIXIL対象製品リスト!$A:$N,4,FALSE),"型番が存在しません"))</f>
        <v/>
      </c>
      <c r="M66" s="111" t="str">
        <f>IF($H66="","",IFERROR(VLOOKUP($H66,LIXIL対象製品リスト!$A:$N,5,FALSE),"型番が存在しません"))</f>
        <v/>
      </c>
      <c r="N66" s="112" t="str">
        <f>IF($H66="","",IFERROR(VLOOKUP($H66,LIXIL対象製品リスト!$A:$N,8,FALSE),"型番が存在しません"))</f>
        <v/>
      </c>
      <c r="O66" s="74" t="str">
        <f>IF(OR(I66="",J66=""),"",IF((I66+E66)*(J66+F66)/10^6&gt;=サイズ!$D$13,"大（L）",IF((I66+E66)*(J66+F66)/10^6&gt;=サイズ!$D$12,"中（M）",IF((I66+E66)*(J66+F66)/10^6&gt;=サイズ!$D$11,"小（S）",IF((I66+E66)*(J66+F66)/10^6&gt;=サイズ!$D$10,"極小（X）","対象外")))))</f>
        <v/>
      </c>
      <c r="P66" s="74" t="str">
        <f t="shared" si="4"/>
        <v/>
      </c>
      <c r="Q66" s="74" t="str">
        <f>IF(H66="","",IF(K66="型番が存在しません","型番が存在しません",IF(OR(,I66="",J66=""),"サイズが一致しません",IF(IFERROR(VLOOKUP($H66,LIXIL対象製品リスト!$A:$N,14,FALSE),"型番が存在しません")=O66,"OK","サイズが一致しません"))))</f>
        <v/>
      </c>
      <c r="R66" s="85"/>
      <c r="S66" s="76" t="str">
        <f t="shared" si="5"/>
        <v/>
      </c>
      <c r="T66" s="76" t="str">
        <f t="shared" si="6"/>
        <v>窓リノベ24内窓</v>
      </c>
      <c r="U66" s="77" t="str">
        <f>IF(P66&lt;&gt;"",IFERROR(IF(依頼書!$O$2="共同住宅（4階建以上）",VLOOKUP(T66,補助額!A:H,8,FALSE),VLOOKUP(T66,補助額!A:H,7,FALSE)),"－"),"")</f>
        <v/>
      </c>
      <c r="V66" s="86" t="str">
        <f t="shared" si="7"/>
        <v/>
      </c>
      <c r="W66" s="113" t="str">
        <f>IF(P66="","",IF(OR(依頼書!$M$2="選択してください",依頼書!$M$2=""),"地域を選択してください",IF(OR(依頼書!$O$2="選択してください",依頼書!$O$2=""),"建て方を選択してください",IFERROR(VLOOKUP(X66,こどもエコグレード!A:E,5,FALSE),"対象外"))))</f>
        <v/>
      </c>
      <c r="X66" s="79" t="str">
        <f>P66&amp;IF(依頼書!$O$2="戸建住宅","戸建住宅","共同住宅")&amp;依頼書!$M$2</f>
        <v>共同住宅選択してください</v>
      </c>
      <c r="Y66" s="79" t="str">
        <f t="shared" si="8"/>
        <v>子育てエコ外窓</v>
      </c>
      <c r="Z66" s="80" t="str">
        <f>IF(P66&lt;&gt;"",IFERROR(IF(依頼書!$O$2="共同住宅（4階建以上）",VLOOKUP(Y66,補助額!A:H,8,FALSE),VLOOKUP(Y66,補助額!A:H,7,FALSE)),"－"),"")</f>
        <v/>
      </c>
      <c r="AA66" s="87" t="str">
        <f t="shared" si="9"/>
        <v/>
      </c>
      <c r="AB66" s="79" t="str">
        <f t="shared" si="10"/>
        <v/>
      </c>
      <c r="AC66" s="79" t="str">
        <f t="shared" si="11"/>
        <v>子育てエコ内窓</v>
      </c>
      <c r="AD66" s="80" t="str">
        <f>IF(Q66&lt;&gt;"",IFERROR(IF(依頼書!$O$2="共同住宅（4階建以上）",VLOOKUP(AC66,補助額!A:H,8,FALSE),VLOOKUP(AC66,補助額!A:H,7,FALSE)),"－"),"")</f>
        <v/>
      </c>
      <c r="AE66" s="88" t="str">
        <f t="shared" si="12"/>
        <v/>
      </c>
      <c r="AF66" s="82" t="str">
        <f>IF(P66="","",IF(OR(依頼書!$M$2="選択してください",依頼書!$M$2=""),"地域を選択してください",IF(OR(依頼書!$O$2="選択してください",依頼書!$O$2=""),"建て方を選択してください",IFERROR(VLOOKUP(AG66,こどもエコグレード!A:F,6,FALSE),"対象外"))))</f>
        <v/>
      </c>
      <c r="AG66" s="83" t="str">
        <f>P66&amp;IF(依頼書!$O$2="戸建住宅","戸建住宅","共同住宅")&amp;依頼書!$M$2</f>
        <v>共同住宅選択してください</v>
      </c>
      <c r="AH66" s="89"/>
      <c r="AI66" s="89"/>
      <c r="AJ66" s="89"/>
    </row>
    <row r="67" spans="1:36" ht="18" customHeight="1" x14ac:dyDescent="0.4">
      <c r="A67" s="64" t="str">
        <f t="shared" si="0"/>
        <v/>
      </c>
      <c r="B67" s="64" t="str">
        <f t="shared" si="1"/>
        <v/>
      </c>
      <c r="C67" s="64" t="str">
        <f t="shared" si="2"/>
        <v/>
      </c>
      <c r="D67" s="64" t="str">
        <f t="shared" si="3"/>
        <v/>
      </c>
      <c r="E67" s="64">
        <f>IFERROR(VLOOKUP(K67&amp;L67,LIXIL対象製品リスト!T:W,3,FALSE),0)</f>
        <v>0</v>
      </c>
      <c r="F67" s="64">
        <f>IFERROR(VLOOKUP(L67&amp;M67,LIXIL対象製品リスト!T:W,4,FALSE),0)</f>
        <v>0</v>
      </c>
      <c r="H67" s="72"/>
      <c r="I67" s="72"/>
      <c r="J67" s="72"/>
      <c r="K67" s="111" t="str">
        <f>IF($H67="","",IFERROR(VLOOKUP($H67,LIXIL対象製品リスト!$A:$N,2,FALSE),"型番が存在しません"))</f>
        <v/>
      </c>
      <c r="L67" s="112" t="str">
        <f>IF($H67="","",IFERROR(VLOOKUP($H67,LIXIL対象製品リスト!$A:$N,4,FALSE),"型番が存在しません"))</f>
        <v/>
      </c>
      <c r="M67" s="111" t="str">
        <f>IF($H67="","",IFERROR(VLOOKUP($H67,LIXIL対象製品リスト!$A:$N,5,FALSE),"型番が存在しません"))</f>
        <v/>
      </c>
      <c r="N67" s="112" t="str">
        <f>IF($H67="","",IFERROR(VLOOKUP($H67,LIXIL対象製品リスト!$A:$N,8,FALSE),"型番が存在しません"))</f>
        <v/>
      </c>
      <c r="O67" s="74" t="str">
        <f>IF(OR(I67="",J67=""),"",IF((I67+E67)*(J67+F67)/10^6&gt;=サイズ!$D$13,"大（L）",IF((I67+E67)*(J67+F67)/10^6&gt;=サイズ!$D$12,"中（M）",IF((I67+E67)*(J67+F67)/10^6&gt;=サイズ!$D$11,"小（S）",IF((I67+E67)*(J67+F67)/10^6&gt;=サイズ!$D$10,"極小（X）","対象外")))))</f>
        <v/>
      </c>
      <c r="P67" s="74" t="str">
        <f t="shared" si="4"/>
        <v/>
      </c>
      <c r="Q67" s="74" t="str">
        <f>IF(H67="","",IF(K67="型番が存在しません","型番が存在しません",IF(OR(,I67="",J67=""),"サイズが一致しません",IF(IFERROR(VLOOKUP($H67,LIXIL対象製品リスト!$A:$N,14,FALSE),"型番が存在しません")=O67,"OK","サイズが一致しません"))))</f>
        <v/>
      </c>
      <c r="R67" s="85"/>
      <c r="S67" s="76" t="str">
        <f t="shared" si="5"/>
        <v/>
      </c>
      <c r="T67" s="76" t="str">
        <f t="shared" si="6"/>
        <v>窓リノベ24内窓</v>
      </c>
      <c r="U67" s="77" t="str">
        <f>IF(P67&lt;&gt;"",IFERROR(IF(依頼書!$O$2="共同住宅（4階建以上）",VLOOKUP(T67,補助額!A:H,8,FALSE),VLOOKUP(T67,補助額!A:H,7,FALSE)),"－"),"")</f>
        <v/>
      </c>
      <c r="V67" s="86" t="str">
        <f t="shared" si="7"/>
        <v/>
      </c>
      <c r="W67" s="113" t="str">
        <f>IF(P67="","",IF(OR(依頼書!$M$2="選択してください",依頼書!$M$2=""),"地域を選択してください",IF(OR(依頼書!$O$2="選択してください",依頼書!$O$2=""),"建て方を選択してください",IFERROR(VLOOKUP(X67,こどもエコグレード!A:E,5,FALSE),"対象外"))))</f>
        <v/>
      </c>
      <c r="X67" s="79" t="str">
        <f>P67&amp;IF(依頼書!$O$2="戸建住宅","戸建住宅","共同住宅")&amp;依頼書!$M$2</f>
        <v>共同住宅選択してください</v>
      </c>
      <c r="Y67" s="79" t="str">
        <f t="shared" si="8"/>
        <v>子育てエコ外窓</v>
      </c>
      <c r="Z67" s="80" t="str">
        <f>IF(P67&lt;&gt;"",IFERROR(IF(依頼書!$O$2="共同住宅（4階建以上）",VLOOKUP(Y67,補助額!A:H,8,FALSE),VLOOKUP(Y67,補助額!A:H,7,FALSE)),"－"),"")</f>
        <v/>
      </c>
      <c r="AA67" s="87" t="str">
        <f t="shared" si="9"/>
        <v/>
      </c>
      <c r="AB67" s="79" t="str">
        <f t="shared" si="10"/>
        <v/>
      </c>
      <c r="AC67" s="79" t="str">
        <f t="shared" si="11"/>
        <v>子育てエコ内窓</v>
      </c>
      <c r="AD67" s="80" t="str">
        <f>IF(Q67&lt;&gt;"",IFERROR(IF(依頼書!$O$2="共同住宅（4階建以上）",VLOOKUP(AC67,補助額!A:H,8,FALSE),VLOOKUP(AC67,補助額!A:H,7,FALSE)),"－"),"")</f>
        <v/>
      </c>
      <c r="AE67" s="88" t="str">
        <f t="shared" si="12"/>
        <v/>
      </c>
      <c r="AF67" s="82" t="str">
        <f>IF(P67="","",IF(OR(依頼書!$M$2="選択してください",依頼書!$M$2=""),"地域を選択してください",IF(OR(依頼書!$O$2="選択してください",依頼書!$O$2=""),"建て方を選択してください",IFERROR(VLOOKUP(AG67,こどもエコグレード!A:F,6,FALSE),"対象外"))))</f>
        <v/>
      </c>
      <c r="AG67" s="83" t="str">
        <f>P67&amp;IF(依頼書!$O$2="戸建住宅","戸建住宅","共同住宅")&amp;依頼書!$M$2</f>
        <v>共同住宅選択してください</v>
      </c>
      <c r="AH67" s="89"/>
      <c r="AI67" s="89"/>
      <c r="AJ67" s="89"/>
    </row>
    <row r="68" spans="1:36" ht="18" customHeight="1" x14ac:dyDescent="0.4">
      <c r="A68" s="64" t="str">
        <f t="shared" si="0"/>
        <v/>
      </c>
      <c r="B68" s="64" t="str">
        <f t="shared" si="1"/>
        <v/>
      </c>
      <c r="C68" s="64" t="str">
        <f t="shared" si="2"/>
        <v/>
      </c>
      <c r="D68" s="64" t="str">
        <f t="shared" si="3"/>
        <v/>
      </c>
      <c r="E68" s="64">
        <f>IFERROR(VLOOKUP(K68&amp;L68,LIXIL対象製品リスト!T:W,3,FALSE),0)</f>
        <v>0</v>
      </c>
      <c r="F68" s="64">
        <f>IFERROR(VLOOKUP(L68&amp;M68,LIXIL対象製品リスト!T:W,4,FALSE),0)</f>
        <v>0</v>
      </c>
      <c r="H68" s="72"/>
      <c r="I68" s="72"/>
      <c r="J68" s="72"/>
      <c r="K68" s="111" t="str">
        <f>IF($H68="","",IFERROR(VLOOKUP($H68,LIXIL対象製品リスト!$A:$N,2,FALSE),"型番が存在しません"))</f>
        <v/>
      </c>
      <c r="L68" s="112" t="str">
        <f>IF($H68="","",IFERROR(VLOOKUP($H68,LIXIL対象製品リスト!$A:$N,4,FALSE),"型番が存在しません"))</f>
        <v/>
      </c>
      <c r="M68" s="111" t="str">
        <f>IF($H68="","",IFERROR(VLOOKUP($H68,LIXIL対象製品リスト!$A:$N,5,FALSE),"型番が存在しません"))</f>
        <v/>
      </c>
      <c r="N68" s="112" t="str">
        <f>IF($H68="","",IFERROR(VLOOKUP($H68,LIXIL対象製品リスト!$A:$N,8,FALSE),"型番が存在しません"))</f>
        <v/>
      </c>
      <c r="O68" s="74" t="str">
        <f>IF(OR(I68="",J68=""),"",IF((I68+E68)*(J68+F68)/10^6&gt;=サイズ!$D$13,"大（L）",IF((I68+E68)*(J68+F68)/10^6&gt;=サイズ!$D$12,"中（M）",IF((I68+E68)*(J68+F68)/10^6&gt;=サイズ!$D$11,"小（S）",IF((I68+E68)*(J68+F68)/10^6&gt;=サイズ!$D$10,"極小（X）","対象外")))))</f>
        <v/>
      </c>
      <c r="P68" s="74" t="str">
        <f t="shared" si="4"/>
        <v/>
      </c>
      <c r="Q68" s="74" t="str">
        <f>IF(H68="","",IF(K68="型番が存在しません","型番が存在しません",IF(OR(,I68="",J68=""),"サイズが一致しません",IF(IFERROR(VLOOKUP($H68,LIXIL対象製品リスト!$A:$N,14,FALSE),"型番が存在しません")=O68,"OK","サイズが一致しません"))))</f>
        <v/>
      </c>
      <c r="R68" s="85"/>
      <c r="S68" s="76" t="str">
        <f t="shared" si="5"/>
        <v/>
      </c>
      <c r="T68" s="76" t="str">
        <f t="shared" si="6"/>
        <v>窓リノベ24内窓</v>
      </c>
      <c r="U68" s="77" t="str">
        <f>IF(P68&lt;&gt;"",IFERROR(IF(依頼書!$O$2="共同住宅（4階建以上）",VLOOKUP(T68,補助額!A:H,8,FALSE),VLOOKUP(T68,補助額!A:H,7,FALSE)),"－"),"")</f>
        <v/>
      </c>
      <c r="V68" s="86" t="str">
        <f t="shared" si="7"/>
        <v/>
      </c>
      <c r="W68" s="113" t="str">
        <f>IF(P68="","",IF(OR(依頼書!$M$2="選択してください",依頼書!$M$2=""),"地域を選択してください",IF(OR(依頼書!$O$2="選択してください",依頼書!$O$2=""),"建て方を選択してください",IFERROR(VLOOKUP(X68,こどもエコグレード!A:E,5,FALSE),"対象外"))))</f>
        <v/>
      </c>
      <c r="X68" s="79" t="str">
        <f>P68&amp;IF(依頼書!$O$2="戸建住宅","戸建住宅","共同住宅")&amp;依頼書!$M$2</f>
        <v>共同住宅選択してください</v>
      </c>
      <c r="Y68" s="79" t="str">
        <f t="shared" si="8"/>
        <v>子育てエコ外窓</v>
      </c>
      <c r="Z68" s="80" t="str">
        <f>IF(P68&lt;&gt;"",IFERROR(IF(依頼書!$O$2="共同住宅（4階建以上）",VLOOKUP(Y68,補助額!A:H,8,FALSE),VLOOKUP(Y68,補助額!A:H,7,FALSE)),"－"),"")</f>
        <v/>
      </c>
      <c r="AA68" s="87" t="str">
        <f t="shared" si="9"/>
        <v/>
      </c>
      <c r="AB68" s="79" t="str">
        <f t="shared" si="10"/>
        <v/>
      </c>
      <c r="AC68" s="79" t="str">
        <f t="shared" si="11"/>
        <v>子育てエコ内窓</v>
      </c>
      <c r="AD68" s="80" t="str">
        <f>IF(Q68&lt;&gt;"",IFERROR(IF(依頼書!$O$2="共同住宅（4階建以上）",VLOOKUP(AC68,補助額!A:H,8,FALSE),VLOOKUP(AC68,補助額!A:H,7,FALSE)),"－"),"")</f>
        <v/>
      </c>
      <c r="AE68" s="88" t="str">
        <f t="shared" si="12"/>
        <v/>
      </c>
      <c r="AF68" s="82" t="str">
        <f>IF(P68="","",IF(OR(依頼書!$M$2="選択してください",依頼書!$M$2=""),"地域を選択してください",IF(OR(依頼書!$O$2="選択してください",依頼書!$O$2=""),"建て方を選択してください",IFERROR(VLOOKUP(AG68,こどもエコグレード!A:F,6,FALSE),"対象外"))))</f>
        <v/>
      </c>
      <c r="AG68" s="83" t="str">
        <f>P68&amp;IF(依頼書!$O$2="戸建住宅","戸建住宅","共同住宅")&amp;依頼書!$M$2</f>
        <v>共同住宅選択してください</v>
      </c>
      <c r="AH68" s="89"/>
      <c r="AI68" s="89"/>
      <c r="AJ68" s="89"/>
    </row>
    <row r="69" spans="1:36" ht="18" customHeight="1" x14ac:dyDescent="0.4">
      <c r="A69" s="64" t="str">
        <f t="shared" si="0"/>
        <v/>
      </c>
      <c r="B69" s="64" t="str">
        <f t="shared" si="1"/>
        <v/>
      </c>
      <c r="C69" s="64" t="str">
        <f t="shared" si="2"/>
        <v/>
      </c>
      <c r="D69" s="64" t="str">
        <f t="shared" si="3"/>
        <v/>
      </c>
      <c r="E69" s="64">
        <f>IFERROR(VLOOKUP(K69&amp;L69,LIXIL対象製品リスト!T:W,3,FALSE),0)</f>
        <v>0</v>
      </c>
      <c r="F69" s="64">
        <f>IFERROR(VLOOKUP(L69&amp;M69,LIXIL対象製品リスト!T:W,4,FALSE),0)</f>
        <v>0</v>
      </c>
      <c r="H69" s="72"/>
      <c r="I69" s="72"/>
      <c r="J69" s="72"/>
      <c r="K69" s="111" t="str">
        <f>IF($H69="","",IFERROR(VLOOKUP($H69,LIXIL対象製品リスト!$A:$N,2,FALSE),"型番が存在しません"))</f>
        <v/>
      </c>
      <c r="L69" s="112" t="str">
        <f>IF($H69="","",IFERROR(VLOOKUP($H69,LIXIL対象製品リスト!$A:$N,4,FALSE),"型番が存在しません"))</f>
        <v/>
      </c>
      <c r="M69" s="111" t="str">
        <f>IF($H69="","",IFERROR(VLOOKUP($H69,LIXIL対象製品リスト!$A:$N,5,FALSE),"型番が存在しません"))</f>
        <v/>
      </c>
      <c r="N69" s="112" t="str">
        <f>IF($H69="","",IFERROR(VLOOKUP($H69,LIXIL対象製品リスト!$A:$N,8,FALSE),"型番が存在しません"))</f>
        <v/>
      </c>
      <c r="O69" s="74" t="str">
        <f>IF(OR(I69="",J69=""),"",IF((I69+E69)*(J69+F69)/10^6&gt;=サイズ!$D$13,"大（L）",IF((I69+E69)*(J69+F69)/10^6&gt;=サイズ!$D$12,"中（M）",IF((I69+E69)*(J69+F69)/10^6&gt;=サイズ!$D$11,"小（S）",IF((I69+E69)*(J69+F69)/10^6&gt;=サイズ!$D$10,"極小（X）","対象外")))))</f>
        <v/>
      </c>
      <c r="P69" s="74" t="str">
        <f t="shared" si="4"/>
        <v/>
      </c>
      <c r="Q69" s="74" t="str">
        <f>IF(H69="","",IF(K69="型番が存在しません","型番が存在しません",IF(OR(,I69="",J69=""),"サイズが一致しません",IF(IFERROR(VLOOKUP($H69,LIXIL対象製品リスト!$A:$N,14,FALSE),"型番が存在しません")=O69,"OK","サイズが一致しません"))))</f>
        <v/>
      </c>
      <c r="R69" s="85"/>
      <c r="S69" s="76" t="str">
        <f t="shared" si="5"/>
        <v/>
      </c>
      <c r="T69" s="76" t="str">
        <f t="shared" si="6"/>
        <v>窓リノベ24内窓</v>
      </c>
      <c r="U69" s="77" t="str">
        <f>IF(P69&lt;&gt;"",IFERROR(IF(依頼書!$O$2="共同住宅（4階建以上）",VLOOKUP(T69,補助額!A:H,8,FALSE),VLOOKUP(T69,補助額!A:H,7,FALSE)),"－"),"")</f>
        <v/>
      </c>
      <c r="V69" s="86" t="str">
        <f t="shared" si="7"/>
        <v/>
      </c>
      <c r="W69" s="113" t="str">
        <f>IF(P69="","",IF(OR(依頼書!$M$2="選択してください",依頼書!$M$2=""),"地域を選択してください",IF(OR(依頼書!$O$2="選択してください",依頼書!$O$2=""),"建て方を選択してください",IFERROR(VLOOKUP(X69,こどもエコグレード!A:E,5,FALSE),"対象外"))))</f>
        <v/>
      </c>
      <c r="X69" s="79" t="str">
        <f>P69&amp;IF(依頼書!$O$2="戸建住宅","戸建住宅","共同住宅")&amp;依頼書!$M$2</f>
        <v>共同住宅選択してください</v>
      </c>
      <c r="Y69" s="79" t="str">
        <f t="shared" si="8"/>
        <v>子育てエコ外窓</v>
      </c>
      <c r="Z69" s="80" t="str">
        <f>IF(P69&lt;&gt;"",IFERROR(IF(依頼書!$O$2="共同住宅（4階建以上）",VLOOKUP(Y69,補助額!A:H,8,FALSE),VLOOKUP(Y69,補助額!A:H,7,FALSE)),"－"),"")</f>
        <v/>
      </c>
      <c r="AA69" s="87" t="str">
        <f t="shared" si="9"/>
        <v/>
      </c>
      <c r="AB69" s="79" t="str">
        <f t="shared" si="10"/>
        <v/>
      </c>
      <c r="AC69" s="79" t="str">
        <f t="shared" si="11"/>
        <v>子育てエコ内窓</v>
      </c>
      <c r="AD69" s="80" t="str">
        <f>IF(Q69&lt;&gt;"",IFERROR(IF(依頼書!$O$2="共同住宅（4階建以上）",VLOOKUP(AC69,補助額!A:H,8,FALSE),VLOOKUP(AC69,補助額!A:H,7,FALSE)),"－"),"")</f>
        <v/>
      </c>
      <c r="AE69" s="88" t="str">
        <f t="shared" si="12"/>
        <v/>
      </c>
      <c r="AF69" s="82" t="str">
        <f>IF(P69="","",IF(OR(依頼書!$M$2="選択してください",依頼書!$M$2=""),"地域を選択してください",IF(OR(依頼書!$O$2="選択してください",依頼書!$O$2=""),"建て方を選択してください",IFERROR(VLOOKUP(AG69,こどもエコグレード!A:F,6,FALSE),"対象外"))))</f>
        <v/>
      </c>
      <c r="AG69" s="83" t="str">
        <f>P69&amp;IF(依頼書!$O$2="戸建住宅","戸建住宅","共同住宅")&amp;依頼書!$M$2</f>
        <v>共同住宅選択してください</v>
      </c>
      <c r="AH69" s="89"/>
      <c r="AI69" s="89"/>
      <c r="AJ69" s="89"/>
    </row>
    <row r="70" spans="1:36" ht="18" customHeight="1" x14ac:dyDescent="0.4">
      <c r="A70" s="64" t="str">
        <f t="shared" si="0"/>
        <v/>
      </c>
      <c r="B70" s="64" t="str">
        <f t="shared" si="1"/>
        <v/>
      </c>
      <c r="C70" s="64" t="str">
        <f t="shared" si="2"/>
        <v/>
      </c>
      <c r="D70" s="64" t="str">
        <f t="shared" si="3"/>
        <v/>
      </c>
      <c r="E70" s="64">
        <f>IFERROR(VLOOKUP(K70&amp;L70,LIXIL対象製品リスト!T:W,3,FALSE),0)</f>
        <v>0</v>
      </c>
      <c r="F70" s="64">
        <f>IFERROR(VLOOKUP(L70&amp;M70,LIXIL対象製品リスト!T:W,4,FALSE),0)</f>
        <v>0</v>
      </c>
      <c r="H70" s="72"/>
      <c r="I70" s="72"/>
      <c r="J70" s="72"/>
      <c r="K70" s="111" t="str">
        <f>IF($H70="","",IFERROR(VLOOKUP($H70,LIXIL対象製品リスト!$A:$N,2,FALSE),"型番が存在しません"))</f>
        <v/>
      </c>
      <c r="L70" s="112" t="str">
        <f>IF($H70="","",IFERROR(VLOOKUP($H70,LIXIL対象製品リスト!$A:$N,4,FALSE),"型番が存在しません"))</f>
        <v/>
      </c>
      <c r="M70" s="111" t="str">
        <f>IF($H70="","",IFERROR(VLOOKUP($H70,LIXIL対象製品リスト!$A:$N,5,FALSE),"型番が存在しません"))</f>
        <v/>
      </c>
      <c r="N70" s="112" t="str">
        <f>IF($H70="","",IFERROR(VLOOKUP($H70,LIXIL対象製品リスト!$A:$N,8,FALSE),"型番が存在しません"))</f>
        <v/>
      </c>
      <c r="O70" s="74" t="str">
        <f>IF(OR(I70="",J70=""),"",IF((I70+E70)*(J70+F70)/10^6&gt;=サイズ!$D$13,"大（L）",IF((I70+E70)*(J70+F70)/10^6&gt;=サイズ!$D$12,"中（M）",IF((I70+E70)*(J70+F70)/10^6&gt;=サイズ!$D$11,"小（S）",IF((I70+E70)*(J70+F70)/10^6&gt;=サイズ!$D$10,"極小（X）","対象外")))))</f>
        <v/>
      </c>
      <c r="P70" s="74" t="str">
        <f t="shared" si="4"/>
        <v/>
      </c>
      <c r="Q70" s="74" t="str">
        <f>IF(H70="","",IF(K70="型番が存在しません","型番が存在しません",IF(OR(,I70="",J70=""),"サイズが一致しません",IF(IFERROR(VLOOKUP($H70,LIXIL対象製品リスト!$A:$N,14,FALSE),"型番が存在しません")=O70,"OK","サイズが一致しません"))))</f>
        <v/>
      </c>
      <c r="R70" s="85"/>
      <c r="S70" s="76" t="str">
        <f t="shared" si="5"/>
        <v/>
      </c>
      <c r="T70" s="76" t="str">
        <f t="shared" si="6"/>
        <v>窓リノベ24内窓</v>
      </c>
      <c r="U70" s="77" t="str">
        <f>IF(P70&lt;&gt;"",IFERROR(IF(依頼書!$O$2="共同住宅（4階建以上）",VLOOKUP(T70,補助額!A:H,8,FALSE),VLOOKUP(T70,補助額!A:H,7,FALSE)),"－"),"")</f>
        <v/>
      </c>
      <c r="V70" s="86" t="str">
        <f t="shared" si="7"/>
        <v/>
      </c>
      <c r="W70" s="113" t="str">
        <f>IF(P70="","",IF(OR(依頼書!$M$2="選択してください",依頼書!$M$2=""),"地域を選択してください",IF(OR(依頼書!$O$2="選択してください",依頼書!$O$2=""),"建て方を選択してください",IFERROR(VLOOKUP(X70,こどもエコグレード!A:E,5,FALSE),"対象外"))))</f>
        <v/>
      </c>
      <c r="X70" s="79" t="str">
        <f>P70&amp;IF(依頼書!$O$2="戸建住宅","戸建住宅","共同住宅")&amp;依頼書!$M$2</f>
        <v>共同住宅選択してください</v>
      </c>
      <c r="Y70" s="79" t="str">
        <f t="shared" si="8"/>
        <v>子育てエコ外窓</v>
      </c>
      <c r="Z70" s="80" t="str">
        <f>IF(P70&lt;&gt;"",IFERROR(IF(依頼書!$O$2="共同住宅（4階建以上）",VLOOKUP(Y70,補助額!A:H,8,FALSE),VLOOKUP(Y70,補助額!A:H,7,FALSE)),"－"),"")</f>
        <v/>
      </c>
      <c r="AA70" s="87" t="str">
        <f t="shared" si="9"/>
        <v/>
      </c>
      <c r="AB70" s="79" t="str">
        <f t="shared" si="10"/>
        <v/>
      </c>
      <c r="AC70" s="79" t="str">
        <f t="shared" si="11"/>
        <v>子育てエコ内窓</v>
      </c>
      <c r="AD70" s="80" t="str">
        <f>IF(Q70&lt;&gt;"",IFERROR(IF(依頼書!$O$2="共同住宅（4階建以上）",VLOOKUP(AC70,補助額!A:H,8,FALSE),VLOOKUP(AC70,補助額!A:H,7,FALSE)),"－"),"")</f>
        <v/>
      </c>
      <c r="AE70" s="88" t="str">
        <f t="shared" si="12"/>
        <v/>
      </c>
      <c r="AF70" s="82" t="str">
        <f>IF(P70="","",IF(OR(依頼書!$M$2="選択してください",依頼書!$M$2=""),"地域を選択してください",IF(OR(依頼書!$O$2="選択してください",依頼書!$O$2=""),"建て方を選択してください",IFERROR(VLOOKUP(AG70,こどもエコグレード!A:F,6,FALSE),"対象外"))))</f>
        <v/>
      </c>
      <c r="AG70" s="83" t="str">
        <f>P70&amp;IF(依頼書!$O$2="戸建住宅","戸建住宅","共同住宅")&amp;依頼書!$M$2</f>
        <v>共同住宅選択してください</v>
      </c>
      <c r="AH70" s="89"/>
      <c r="AI70" s="89"/>
      <c r="AJ70" s="89"/>
    </row>
    <row r="71" spans="1:36" ht="18" customHeight="1" x14ac:dyDescent="0.4">
      <c r="A71" s="64" t="str">
        <f t="shared" si="0"/>
        <v/>
      </c>
      <c r="B71" s="64" t="str">
        <f t="shared" si="1"/>
        <v/>
      </c>
      <c r="C71" s="64" t="str">
        <f t="shared" si="2"/>
        <v/>
      </c>
      <c r="D71" s="64" t="str">
        <f t="shared" si="3"/>
        <v/>
      </c>
      <c r="E71" s="64">
        <f>IFERROR(VLOOKUP(K71&amp;L71,LIXIL対象製品リスト!T:W,3,FALSE),0)</f>
        <v>0</v>
      </c>
      <c r="F71" s="64">
        <f>IFERROR(VLOOKUP(L71&amp;M71,LIXIL対象製品リスト!T:W,4,FALSE),0)</f>
        <v>0</v>
      </c>
      <c r="H71" s="72"/>
      <c r="I71" s="72"/>
      <c r="J71" s="72"/>
      <c r="K71" s="111" t="str">
        <f>IF($H71="","",IFERROR(VLOOKUP($H71,LIXIL対象製品リスト!$A:$N,2,FALSE),"型番が存在しません"))</f>
        <v/>
      </c>
      <c r="L71" s="112" t="str">
        <f>IF($H71="","",IFERROR(VLOOKUP($H71,LIXIL対象製品リスト!$A:$N,4,FALSE),"型番が存在しません"))</f>
        <v/>
      </c>
      <c r="M71" s="111" t="str">
        <f>IF($H71="","",IFERROR(VLOOKUP($H71,LIXIL対象製品リスト!$A:$N,5,FALSE),"型番が存在しません"))</f>
        <v/>
      </c>
      <c r="N71" s="112" t="str">
        <f>IF($H71="","",IFERROR(VLOOKUP($H71,LIXIL対象製品リスト!$A:$N,8,FALSE),"型番が存在しません"))</f>
        <v/>
      </c>
      <c r="O71" s="74" t="str">
        <f>IF(OR(I71="",J71=""),"",IF((I71+E71)*(J71+F71)/10^6&gt;=サイズ!$D$13,"大（L）",IF((I71+E71)*(J71+F71)/10^6&gt;=サイズ!$D$12,"中（M）",IF((I71+E71)*(J71+F71)/10^6&gt;=サイズ!$D$11,"小（S）",IF((I71+E71)*(J71+F71)/10^6&gt;=サイズ!$D$10,"極小（X）","対象外")))))</f>
        <v/>
      </c>
      <c r="P71" s="74" t="str">
        <f t="shared" si="4"/>
        <v/>
      </c>
      <c r="Q71" s="74" t="str">
        <f>IF(H71="","",IF(K71="型番が存在しません","型番が存在しません",IF(OR(,I71="",J71=""),"サイズが一致しません",IF(IFERROR(VLOOKUP($H71,LIXIL対象製品リスト!$A:$N,14,FALSE),"型番が存在しません")=O71,"OK","サイズが一致しません"))))</f>
        <v/>
      </c>
      <c r="R71" s="85"/>
      <c r="S71" s="76" t="str">
        <f t="shared" si="5"/>
        <v/>
      </c>
      <c r="T71" s="76" t="str">
        <f t="shared" si="6"/>
        <v>窓リノベ24内窓</v>
      </c>
      <c r="U71" s="77" t="str">
        <f>IF(P71&lt;&gt;"",IFERROR(IF(依頼書!$O$2="共同住宅（4階建以上）",VLOOKUP(T71,補助額!A:H,8,FALSE),VLOOKUP(T71,補助額!A:H,7,FALSE)),"－"),"")</f>
        <v/>
      </c>
      <c r="V71" s="86" t="str">
        <f t="shared" si="7"/>
        <v/>
      </c>
      <c r="W71" s="113" t="str">
        <f>IF(P71="","",IF(OR(依頼書!$M$2="選択してください",依頼書!$M$2=""),"地域を選択してください",IF(OR(依頼書!$O$2="選択してください",依頼書!$O$2=""),"建て方を選択してください",IFERROR(VLOOKUP(X71,こどもエコグレード!A:E,5,FALSE),"対象外"))))</f>
        <v/>
      </c>
      <c r="X71" s="79" t="str">
        <f>P71&amp;IF(依頼書!$O$2="戸建住宅","戸建住宅","共同住宅")&amp;依頼書!$M$2</f>
        <v>共同住宅選択してください</v>
      </c>
      <c r="Y71" s="79" t="str">
        <f t="shared" si="8"/>
        <v>子育てエコ外窓</v>
      </c>
      <c r="Z71" s="80" t="str">
        <f>IF(P71&lt;&gt;"",IFERROR(IF(依頼書!$O$2="共同住宅（4階建以上）",VLOOKUP(Y71,補助額!A:H,8,FALSE),VLOOKUP(Y71,補助額!A:H,7,FALSE)),"－"),"")</f>
        <v/>
      </c>
      <c r="AA71" s="87" t="str">
        <f t="shared" si="9"/>
        <v/>
      </c>
      <c r="AB71" s="79" t="str">
        <f t="shared" si="10"/>
        <v/>
      </c>
      <c r="AC71" s="79" t="str">
        <f t="shared" si="11"/>
        <v>子育てエコ内窓</v>
      </c>
      <c r="AD71" s="80" t="str">
        <f>IF(Q71&lt;&gt;"",IFERROR(IF(依頼書!$O$2="共同住宅（4階建以上）",VLOOKUP(AC71,補助額!A:H,8,FALSE),VLOOKUP(AC71,補助額!A:H,7,FALSE)),"－"),"")</f>
        <v/>
      </c>
      <c r="AE71" s="88" t="str">
        <f t="shared" si="12"/>
        <v/>
      </c>
      <c r="AF71" s="82" t="str">
        <f>IF(P71="","",IF(OR(依頼書!$M$2="選択してください",依頼書!$M$2=""),"地域を選択してください",IF(OR(依頼書!$O$2="選択してください",依頼書!$O$2=""),"建て方を選択してください",IFERROR(VLOOKUP(AG71,こどもエコグレード!A:F,6,FALSE),"対象外"))))</f>
        <v/>
      </c>
      <c r="AG71" s="83" t="str">
        <f>P71&amp;IF(依頼書!$O$2="戸建住宅","戸建住宅","共同住宅")&amp;依頼書!$M$2</f>
        <v>共同住宅選択してください</v>
      </c>
      <c r="AH71" s="89"/>
      <c r="AI71" s="89"/>
      <c r="AJ71" s="89"/>
    </row>
    <row r="72" spans="1:36" ht="18" customHeight="1" x14ac:dyDescent="0.4">
      <c r="A72" s="64" t="str">
        <f t="shared" si="0"/>
        <v/>
      </c>
      <c r="B72" s="64" t="str">
        <f t="shared" si="1"/>
        <v/>
      </c>
      <c r="C72" s="64" t="str">
        <f t="shared" si="2"/>
        <v/>
      </c>
      <c r="D72" s="64" t="str">
        <f t="shared" si="3"/>
        <v/>
      </c>
      <c r="E72" s="64">
        <f>IFERROR(VLOOKUP(K72&amp;L72,LIXIL対象製品リスト!T:W,3,FALSE),0)</f>
        <v>0</v>
      </c>
      <c r="F72" s="64">
        <f>IFERROR(VLOOKUP(L72&amp;M72,LIXIL対象製品リスト!T:W,4,FALSE),0)</f>
        <v>0</v>
      </c>
      <c r="H72" s="72"/>
      <c r="I72" s="72"/>
      <c r="J72" s="72"/>
      <c r="K72" s="111" t="str">
        <f>IF($H72="","",IFERROR(VLOOKUP($H72,LIXIL対象製品リスト!$A:$N,2,FALSE),"型番が存在しません"))</f>
        <v/>
      </c>
      <c r="L72" s="112" t="str">
        <f>IF($H72="","",IFERROR(VLOOKUP($H72,LIXIL対象製品リスト!$A:$N,4,FALSE),"型番が存在しません"))</f>
        <v/>
      </c>
      <c r="M72" s="111" t="str">
        <f>IF($H72="","",IFERROR(VLOOKUP($H72,LIXIL対象製品リスト!$A:$N,5,FALSE),"型番が存在しません"))</f>
        <v/>
      </c>
      <c r="N72" s="112" t="str">
        <f>IF($H72="","",IFERROR(VLOOKUP($H72,LIXIL対象製品リスト!$A:$N,8,FALSE),"型番が存在しません"))</f>
        <v/>
      </c>
      <c r="O72" s="74" t="str">
        <f>IF(OR(I72="",J72=""),"",IF((I72+E72)*(J72+F72)/10^6&gt;=サイズ!$D$13,"大（L）",IF((I72+E72)*(J72+F72)/10^6&gt;=サイズ!$D$12,"中（M）",IF((I72+E72)*(J72+F72)/10^6&gt;=サイズ!$D$11,"小（S）",IF((I72+E72)*(J72+F72)/10^6&gt;=サイズ!$D$10,"極小（X）","対象外")))))</f>
        <v/>
      </c>
      <c r="P72" s="74" t="str">
        <f t="shared" si="4"/>
        <v/>
      </c>
      <c r="Q72" s="74" t="str">
        <f>IF(H72="","",IF(K72="型番が存在しません","型番が存在しません",IF(OR(,I72="",J72=""),"サイズが一致しません",IF(IFERROR(VLOOKUP($H72,LIXIL対象製品リスト!$A:$N,14,FALSE),"型番が存在しません")=O72,"OK","サイズが一致しません"))))</f>
        <v/>
      </c>
      <c r="R72" s="85"/>
      <c r="S72" s="76" t="str">
        <f t="shared" si="5"/>
        <v/>
      </c>
      <c r="T72" s="76" t="str">
        <f t="shared" si="6"/>
        <v>窓リノベ24内窓</v>
      </c>
      <c r="U72" s="77" t="str">
        <f>IF(P72&lt;&gt;"",IFERROR(IF(依頼書!$O$2="共同住宅（4階建以上）",VLOOKUP(T72,補助額!A:H,8,FALSE),VLOOKUP(T72,補助額!A:H,7,FALSE)),"－"),"")</f>
        <v/>
      </c>
      <c r="V72" s="86" t="str">
        <f t="shared" si="7"/>
        <v/>
      </c>
      <c r="W72" s="113" t="str">
        <f>IF(P72="","",IF(OR(依頼書!$M$2="選択してください",依頼書!$M$2=""),"地域を選択してください",IF(OR(依頼書!$O$2="選択してください",依頼書!$O$2=""),"建て方を選択してください",IFERROR(VLOOKUP(X72,こどもエコグレード!A:E,5,FALSE),"対象外"))))</f>
        <v/>
      </c>
      <c r="X72" s="79" t="str">
        <f>P72&amp;IF(依頼書!$O$2="戸建住宅","戸建住宅","共同住宅")&amp;依頼書!$M$2</f>
        <v>共同住宅選択してください</v>
      </c>
      <c r="Y72" s="79" t="str">
        <f t="shared" si="8"/>
        <v>子育てエコ外窓</v>
      </c>
      <c r="Z72" s="80" t="str">
        <f>IF(P72&lt;&gt;"",IFERROR(IF(依頼書!$O$2="共同住宅（4階建以上）",VLOOKUP(Y72,補助額!A:H,8,FALSE),VLOOKUP(Y72,補助額!A:H,7,FALSE)),"－"),"")</f>
        <v/>
      </c>
      <c r="AA72" s="87" t="str">
        <f t="shared" si="9"/>
        <v/>
      </c>
      <c r="AB72" s="79" t="str">
        <f t="shared" si="10"/>
        <v/>
      </c>
      <c r="AC72" s="79" t="str">
        <f t="shared" si="11"/>
        <v>子育てエコ内窓</v>
      </c>
      <c r="AD72" s="80" t="str">
        <f>IF(Q72&lt;&gt;"",IFERROR(IF(依頼書!$O$2="共同住宅（4階建以上）",VLOOKUP(AC72,補助額!A:H,8,FALSE),VLOOKUP(AC72,補助額!A:H,7,FALSE)),"－"),"")</f>
        <v/>
      </c>
      <c r="AE72" s="88" t="str">
        <f t="shared" si="12"/>
        <v/>
      </c>
      <c r="AF72" s="82" t="str">
        <f>IF(P72="","",IF(OR(依頼書!$M$2="選択してください",依頼書!$M$2=""),"地域を選択してください",IF(OR(依頼書!$O$2="選択してください",依頼書!$O$2=""),"建て方を選択してください",IFERROR(VLOOKUP(AG72,こどもエコグレード!A:F,6,FALSE),"対象外"))))</f>
        <v/>
      </c>
      <c r="AG72" s="83" t="str">
        <f>P72&amp;IF(依頼書!$O$2="戸建住宅","戸建住宅","共同住宅")&amp;依頼書!$M$2</f>
        <v>共同住宅選択してください</v>
      </c>
      <c r="AH72" s="89"/>
      <c r="AI72" s="89"/>
      <c r="AJ72" s="89"/>
    </row>
    <row r="73" spans="1:36" ht="18" customHeight="1" x14ac:dyDescent="0.4">
      <c r="A73" s="64" t="str">
        <f t="shared" ref="A73:A108" si="13">IF(K73&lt;&gt;"",SUBSTITUTE(SUBSTITUTE(SUBSTITUTE(SUBSTITUTE(SUBSTITUTE(SUBSTITUTE(SUBSTITUTE(SUBSTITUTE(SUBSTITUTE(SUBSTITUTE(SUBSTITUTE(SUBSTITUTE(SUBSTITUTE(SUBSTITUTE(SUBSTITUTE(SUBSTITUTE(SUBSTITUTE(SUBSTITUTE(SUBSTITUTE(SUBSTITUTE(SUBSTITUTE(SUBSTITUTE(K73,"(","_"),")","_"),"（","_"),"）","_"),"-","_"),"―","_"),"－","_"),"・","_"),"／","_"),"/","_")," ","_"),"　","_"),"+","_"),"＋","_"),"A4","A4サッシ"),"Ａ４","A4サッシ"),"Ａ4","A4サッシ"),"A４","A4サッシ"),"~","_"),"～","_"),",","_"),"、","_"),"")</f>
        <v/>
      </c>
      <c r="B73" s="64" t="str">
        <f t="shared" ref="B73:B108" si="14">IF(L73&lt;&gt;"",SUBSTITUTE(SUBSTITUTE(SUBSTITUTE(SUBSTITUTE(SUBSTITUTE(SUBSTITUTE(SUBSTITUTE(SUBSTITUTE(SUBSTITUTE(SUBSTITUTE(SUBSTITUTE(SUBSTITUTE(SUBSTITUTE(SUBSTITUTE(SUBSTITUTE(SUBSTITUTE(SUBSTITUTE(SUBSTITUTE(SUBSTITUTE(SUBSTITUTE(SUBSTITUTE(SUBSTITUTE(K73&amp;L73,"(","_"),")","_"),"（","_"),"）","_"),"-","_"),"―","_"),"－","_"),"・","_"),"／","_"),"/","_")," ","_"),"　","_"),"+","_"),"＋","_"),"A4","A4サッシ"),"Ａ４","A4サッシ"),"Ａ4","A4サッシ"),"A４","A4サッシ"),"~","_"),"～","_"),",","_"),"、","_"),"")</f>
        <v/>
      </c>
      <c r="C73" s="64" t="str">
        <f t="shared" ref="C73:C108" si="15">IF(M73&lt;&gt;"",SUBSTITUTE(SUBSTITUTE(SUBSTITUTE(SUBSTITUTE(SUBSTITUTE(SUBSTITUTE(SUBSTITUTE(SUBSTITUTE(SUBSTITUTE(SUBSTITUTE(SUBSTITUTE(SUBSTITUTE(SUBSTITUTE(SUBSTITUTE(SUBSTITUTE(SUBSTITUTE(SUBSTITUTE(SUBSTITUTE(SUBSTITUTE(SUBSTITUTE(SUBSTITUTE(SUBSTITUTE(K73&amp;L73&amp;M73,"(","_"),")","_"),"（","_"),"）","_"),"-","_"),"―","_"),"－","_"),"・","_"),"／","_"),"/","_")," ","_"),"　","_"),"+","_"),"＋","_"),"A4","A4サッシ"),"Ａ４","A4サッシ"),"Ａ4","A4サッシ"),"A４","A4サッシ"),"~","_"),"～","_"),",","_"),"、","_"),"")</f>
        <v/>
      </c>
      <c r="D73" s="64" t="str">
        <f t="shared" ref="D73:D108" si="16">IF(P73&lt;&gt;"",SUBSTITUTE(SUBSTITUTE(SUBSTITUTE(SUBSTITUTE(SUBSTITUTE(SUBSTITUTE(SUBSTITUTE(SUBSTITUTE(SUBSTITUTE(SUBSTITUTE(SUBSTITUTE(SUBSTITUTE(SUBSTITUTE(SUBSTITUTE(SUBSTITUTE(SUBSTITUTE(SUBSTITUTE(SUBSTITUTE(SUBSTITUTE(SUBSTITUTE(SUBSTITUTE(SUBSTITUTE(K73&amp;L73&amp;M73&amp;P73,"(","_"),")","_"),"（","_"),"）","_"),"-","_"),"―","_"),"－","_"),"・","_"),"／","_"),"/","_")," ","_"),"　","_"),"+","_"),"＋","_"),"A4","A4サッシ"),"Ａ４","A4サッシ"),"Ａ4","A4サッシ"),"A４","A4サッシ"),"~","_"),"～","_"),",","_"),"、","_"),"")</f>
        <v/>
      </c>
      <c r="E73" s="64">
        <f>IFERROR(VLOOKUP(K73&amp;L73,LIXIL対象製品リスト!T:W,3,FALSE),0)</f>
        <v>0</v>
      </c>
      <c r="F73" s="64">
        <f>IFERROR(VLOOKUP(L73&amp;M73,LIXIL対象製品リスト!T:W,4,FALSE),0)</f>
        <v>0</v>
      </c>
      <c r="H73" s="72"/>
      <c r="I73" s="72"/>
      <c r="J73" s="72"/>
      <c r="K73" s="111" t="str">
        <f>IF($H73="","",IFERROR(VLOOKUP($H73,LIXIL対象製品リスト!$A:$N,2,FALSE),"型番が存在しません"))</f>
        <v/>
      </c>
      <c r="L73" s="112" t="str">
        <f>IF($H73="","",IFERROR(VLOOKUP($H73,LIXIL対象製品リスト!$A:$N,4,FALSE),"型番が存在しません"))</f>
        <v/>
      </c>
      <c r="M73" s="111" t="str">
        <f>IF($H73="","",IFERROR(VLOOKUP($H73,LIXIL対象製品リスト!$A:$N,5,FALSE),"型番が存在しません"))</f>
        <v/>
      </c>
      <c r="N73" s="112" t="str">
        <f>IF($H73="","",IFERROR(VLOOKUP($H73,LIXIL対象製品リスト!$A:$N,8,FALSE),"型番が存在しません"))</f>
        <v/>
      </c>
      <c r="O73" s="74" t="str">
        <f>IF(OR(I73="",J73=""),"",IF((I73+E73)*(J73+F73)/10^6&gt;=サイズ!$D$13,"大（L）",IF((I73+E73)*(J73+F73)/10^6&gt;=サイズ!$D$12,"中（M）",IF((I73+E73)*(J73+F73)/10^6&gt;=サイズ!$D$11,"小（S）",IF((I73+E73)*(J73+F73)/10^6&gt;=サイズ!$D$10,"極小（X）","対象外")))))</f>
        <v/>
      </c>
      <c r="P73" s="74" t="str">
        <f t="shared" ref="P73:P108" si="17">IF(H73="","",IF(LEFT(H73,2)="対象","－",IF(LEFT(K73,2)="断熱",MID(H73,10,1),"－")))</f>
        <v/>
      </c>
      <c r="Q73" s="74" t="str">
        <f>IF(H73="","",IF(K73="型番が存在しません","型番が存在しません",IF(OR(,I73="",J73=""),"サイズが一致しません",IF(IFERROR(VLOOKUP($H73,LIXIL対象製品リスト!$A:$N,14,FALSE),"型番が存在しません")=O73,"OK","サイズが一致しません"))))</f>
        <v/>
      </c>
      <c r="R73" s="85"/>
      <c r="S73" s="76" t="str">
        <f t="shared" ref="S73:S108" si="18">IF(P73&lt;&gt;"",IF(P73="P","SS",IF(OR(P73="S",P73="A"),P73,"対象外")),"")</f>
        <v/>
      </c>
      <c r="T73" s="76" t="str">
        <f t="shared" si="6"/>
        <v>窓リノベ24内窓</v>
      </c>
      <c r="U73" s="77" t="str">
        <f>IF(P73&lt;&gt;"",IFERROR(IF(依頼書!$O$2="共同住宅（4階建以上）",VLOOKUP(T73,補助額!A:H,8,FALSE),VLOOKUP(T73,補助額!A:H,7,FALSE)),"－"),"")</f>
        <v/>
      </c>
      <c r="V73" s="86" t="str">
        <f t="shared" si="7"/>
        <v/>
      </c>
      <c r="W73" s="113" t="str">
        <f>IF(P73="","",IF(OR(依頼書!$M$2="選択してください",依頼書!$M$2=""),"地域を選択してください",IF(OR(依頼書!$O$2="選択してください",依頼書!$O$2=""),"建て方を選択してください",IFERROR(VLOOKUP(X73,こどもエコグレード!A:E,5,FALSE),"対象外"))))</f>
        <v/>
      </c>
      <c r="X73" s="79" t="str">
        <f>P73&amp;IF(依頼書!$O$2="戸建住宅","戸建住宅","共同住宅")&amp;依頼書!$M$2</f>
        <v>共同住宅選択してください</v>
      </c>
      <c r="Y73" s="79" t="str">
        <f t="shared" si="8"/>
        <v>子育てエコ外窓</v>
      </c>
      <c r="Z73" s="80" t="str">
        <f>IF(P73&lt;&gt;"",IFERROR(IF(依頼書!$O$2="共同住宅（4階建以上）",VLOOKUP(Y73,補助額!A:H,8,FALSE),VLOOKUP(Y73,補助額!A:H,7,FALSE)),"－"),"")</f>
        <v/>
      </c>
      <c r="AA73" s="87" t="str">
        <f t="shared" si="9"/>
        <v/>
      </c>
      <c r="AB73" s="79" t="str">
        <f t="shared" si="10"/>
        <v/>
      </c>
      <c r="AC73" s="79" t="str">
        <f t="shared" si="11"/>
        <v>子育てエコ内窓</v>
      </c>
      <c r="AD73" s="80" t="str">
        <f>IF(Q73&lt;&gt;"",IFERROR(IF(依頼書!$O$2="共同住宅（4階建以上）",VLOOKUP(AC73,補助額!A:H,8,FALSE),VLOOKUP(AC73,補助額!A:H,7,FALSE)),"－"),"")</f>
        <v/>
      </c>
      <c r="AE73" s="88" t="str">
        <f t="shared" si="12"/>
        <v/>
      </c>
      <c r="AF73" s="82" t="str">
        <f>IF(P73="","",IF(OR(依頼書!$M$2="選択してください",依頼書!$M$2=""),"地域を選択してください",IF(OR(依頼書!$O$2="選択してください",依頼書!$O$2=""),"建て方を選択してください",IFERROR(VLOOKUP(AG73,こどもエコグレード!A:F,6,FALSE),"対象外"))))</f>
        <v/>
      </c>
      <c r="AG73" s="83" t="str">
        <f>P73&amp;IF(依頼書!$O$2="戸建住宅","戸建住宅","共同住宅")&amp;依頼書!$M$2</f>
        <v>共同住宅選択してください</v>
      </c>
      <c r="AH73" s="89"/>
      <c r="AI73" s="89"/>
      <c r="AJ73" s="89"/>
    </row>
    <row r="74" spans="1:36" ht="18" customHeight="1" x14ac:dyDescent="0.4">
      <c r="A74" s="64" t="str">
        <f t="shared" si="13"/>
        <v/>
      </c>
      <c r="B74" s="64" t="str">
        <f t="shared" si="14"/>
        <v/>
      </c>
      <c r="C74" s="64" t="str">
        <f t="shared" si="15"/>
        <v/>
      </c>
      <c r="D74" s="64" t="str">
        <f t="shared" si="16"/>
        <v/>
      </c>
      <c r="E74" s="64">
        <f>IFERROR(VLOOKUP(K74&amp;L74,LIXIL対象製品リスト!T:W,3,FALSE),0)</f>
        <v>0</v>
      </c>
      <c r="F74" s="64">
        <f>IFERROR(VLOOKUP(L74&amp;M74,LIXIL対象製品リスト!T:W,4,FALSE),0)</f>
        <v>0</v>
      </c>
      <c r="H74" s="72"/>
      <c r="I74" s="72"/>
      <c r="J74" s="72"/>
      <c r="K74" s="111" t="str">
        <f>IF($H74="","",IFERROR(VLOOKUP($H74,LIXIL対象製品リスト!$A:$N,2,FALSE),"型番が存在しません"))</f>
        <v/>
      </c>
      <c r="L74" s="112" t="str">
        <f>IF($H74="","",IFERROR(VLOOKUP($H74,LIXIL対象製品リスト!$A:$N,4,FALSE),"型番が存在しません"))</f>
        <v/>
      </c>
      <c r="M74" s="111" t="str">
        <f>IF($H74="","",IFERROR(VLOOKUP($H74,LIXIL対象製品リスト!$A:$N,5,FALSE),"型番が存在しません"))</f>
        <v/>
      </c>
      <c r="N74" s="112" t="str">
        <f>IF($H74="","",IFERROR(VLOOKUP($H74,LIXIL対象製品リスト!$A:$N,8,FALSE),"型番が存在しません"))</f>
        <v/>
      </c>
      <c r="O74" s="74" t="str">
        <f>IF(OR(I74="",J74=""),"",IF((I74+E74)*(J74+F74)/10^6&gt;=サイズ!$D$13,"大（L）",IF((I74+E74)*(J74+F74)/10^6&gt;=サイズ!$D$12,"中（M）",IF((I74+E74)*(J74+F74)/10^6&gt;=サイズ!$D$11,"小（S）",IF((I74+E74)*(J74+F74)/10^6&gt;=サイズ!$D$10,"極小（X）","対象外")))))</f>
        <v/>
      </c>
      <c r="P74" s="74" t="str">
        <f t="shared" si="17"/>
        <v/>
      </c>
      <c r="Q74" s="74" t="str">
        <f>IF(H74="","",IF(K74="型番が存在しません","型番が存在しません",IF(OR(,I74="",J74=""),"サイズが一致しません",IF(IFERROR(VLOOKUP($H74,LIXIL対象製品リスト!$A:$N,14,FALSE),"型番が存在しません")=O74,"OK","サイズが一致しません"))))</f>
        <v/>
      </c>
      <c r="R74" s="85"/>
      <c r="S74" s="76" t="str">
        <f t="shared" si="18"/>
        <v/>
      </c>
      <c r="T74" s="76" t="str">
        <f t="shared" ref="T74:T108" si="19">"窓リノベ24"&amp;"内窓"&amp;S74&amp;O74</f>
        <v>窓リノベ24内窓</v>
      </c>
      <c r="U74" s="77" t="str">
        <f>IF(P74&lt;&gt;"",IFERROR(IF(依頼書!$O$2="共同住宅（4階建以上）",VLOOKUP(T74,補助額!A:H,8,FALSE),VLOOKUP(T74,補助額!A:H,7,FALSE)),"－"),"")</f>
        <v/>
      </c>
      <c r="V74" s="86" t="str">
        <f t="shared" ref="V74:V108" si="20">IF(AND(R74&lt;&gt;"",U74&lt;&gt;""),U74*R74,"")</f>
        <v/>
      </c>
      <c r="W74" s="113" t="str">
        <f>IF(P74="","",IF(OR(依頼書!$M$2="選択してください",依頼書!$M$2=""),"地域を選択してください",IF(OR(依頼書!$O$2="選択してください",依頼書!$O$2=""),"建て方を選択してください",IFERROR(VLOOKUP(X74,こどもエコグレード!A:E,5,FALSE),"対象外"))))</f>
        <v/>
      </c>
      <c r="X74" s="79" t="str">
        <f>P74&amp;IF(依頼書!$O$2="戸建住宅","戸建住宅","共同住宅")&amp;依頼書!$M$2</f>
        <v>共同住宅選択してください</v>
      </c>
      <c r="Y74" s="79" t="str">
        <f t="shared" ref="Y74:Y108" si="21">"子育てエコ"&amp;"外窓"&amp;W74&amp;O74</f>
        <v>子育てエコ外窓</v>
      </c>
      <c r="Z74" s="80" t="str">
        <f>IF(P74&lt;&gt;"",IFERROR(IF(依頼書!$O$2="共同住宅（4階建以上）",VLOOKUP(Y74,補助額!A:H,8,FALSE),VLOOKUP(Y74,補助額!A:H,7,FALSE)),"－"),"")</f>
        <v/>
      </c>
      <c r="AA74" s="87" t="str">
        <f t="shared" ref="AA74:AA108" si="22">IF(AND(R74&lt;&gt;"",Z74&lt;&gt;""),Z74*R74,"")</f>
        <v/>
      </c>
      <c r="AB74" s="79" t="str">
        <f t="shared" ref="AB74:AB108" si="23">IF(P74="","",IF(RIGHT(K74,2)="防音","防音",IF(RIGHT(K74,2)="防犯","防犯",IF(RIGHT(K74,2)="防災","防災","対象外"))))</f>
        <v/>
      </c>
      <c r="AC74" s="79" t="str">
        <f t="shared" ref="AC74:AC108" si="24">"子育てエコ"&amp;"内窓"&amp;AB74&amp;O74</f>
        <v>子育てエコ内窓</v>
      </c>
      <c r="AD74" s="80" t="str">
        <f>IF(Q74&lt;&gt;"",IFERROR(IF(依頼書!$O$2="共同住宅（4階建以上）",VLOOKUP(AC74,補助額!A:H,8,FALSE),VLOOKUP(AC74,補助額!A:H,7,FALSE)),"－"),"")</f>
        <v/>
      </c>
      <c r="AE74" s="88" t="str">
        <f t="shared" ref="AE74:AE108" si="25">IF(AND(R74&lt;&gt;"",AD74&lt;&gt;""),AD74*R74,"")</f>
        <v/>
      </c>
      <c r="AF74" s="82" t="str">
        <f>IF(P74="","",IF(OR(依頼書!$M$2="選択してください",依頼書!$M$2=""),"地域を選択してください",IF(OR(依頼書!$O$2="選択してください",依頼書!$O$2=""),"建て方を選択してください",IFERROR(VLOOKUP(AG74,こどもエコグレード!A:F,6,FALSE),"対象外"))))</f>
        <v/>
      </c>
      <c r="AG74" s="83" t="str">
        <f>P74&amp;IF(依頼書!$O$2="戸建住宅","戸建住宅","共同住宅")&amp;依頼書!$M$2</f>
        <v>共同住宅選択してください</v>
      </c>
      <c r="AH74" s="89"/>
      <c r="AI74" s="89"/>
      <c r="AJ74" s="89"/>
    </row>
    <row r="75" spans="1:36" ht="18" customHeight="1" x14ac:dyDescent="0.4">
      <c r="A75" s="64" t="str">
        <f t="shared" si="13"/>
        <v/>
      </c>
      <c r="B75" s="64" t="str">
        <f t="shared" si="14"/>
        <v/>
      </c>
      <c r="C75" s="64" t="str">
        <f t="shared" si="15"/>
        <v/>
      </c>
      <c r="D75" s="64" t="str">
        <f t="shared" si="16"/>
        <v/>
      </c>
      <c r="E75" s="64">
        <f>IFERROR(VLOOKUP(K75&amp;L75,LIXIL対象製品リスト!T:W,3,FALSE),0)</f>
        <v>0</v>
      </c>
      <c r="F75" s="64">
        <f>IFERROR(VLOOKUP(L75&amp;M75,LIXIL対象製品リスト!T:W,4,FALSE),0)</f>
        <v>0</v>
      </c>
      <c r="H75" s="72"/>
      <c r="I75" s="72"/>
      <c r="J75" s="72"/>
      <c r="K75" s="111" t="str">
        <f>IF($H75="","",IFERROR(VLOOKUP($H75,LIXIL対象製品リスト!$A:$N,2,FALSE),"型番が存在しません"))</f>
        <v/>
      </c>
      <c r="L75" s="112" t="str">
        <f>IF($H75="","",IFERROR(VLOOKUP($H75,LIXIL対象製品リスト!$A:$N,4,FALSE),"型番が存在しません"))</f>
        <v/>
      </c>
      <c r="M75" s="111" t="str">
        <f>IF($H75="","",IFERROR(VLOOKUP($H75,LIXIL対象製品リスト!$A:$N,5,FALSE),"型番が存在しません"))</f>
        <v/>
      </c>
      <c r="N75" s="112" t="str">
        <f>IF($H75="","",IFERROR(VLOOKUP($H75,LIXIL対象製品リスト!$A:$N,8,FALSE),"型番が存在しません"))</f>
        <v/>
      </c>
      <c r="O75" s="74" t="str">
        <f>IF(OR(I75="",J75=""),"",IF((I75+E75)*(J75+F75)/10^6&gt;=サイズ!$D$13,"大（L）",IF((I75+E75)*(J75+F75)/10^6&gt;=サイズ!$D$12,"中（M）",IF((I75+E75)*(J75+F75)/10^6&gt;=サイズ!$D$11,"小（S）",IF((I75+E75)*(J75+F75)/10^6&gt;=サイズ!$D$10,"極小（X）","対象外")))))</f>
        <v/>
      </c>
      <c r="P75" s="74" t="str">
        <f t="shared" si="17"/>
        <v/>
      </c>
      <c r="Q75" s="74" t="str">
        <f>IF(H75="","",IF(K75="型番が存在しません","型番が存在しません",IF(OR(,I75="",J75=""),"サイズが一致しません",IF(IFERROR(VLOOKUP($H75,LIXIL対象製品リスト!$A:$N,14,FALSE),"型番が存在しません")=O75,"OK","サイズが一致しません"))))</f>
        <v/>
      </c>
      <c r="R75" s="85"/>
      <c r="S75" s="76" t="str">
        <f t="shared" si="18"/>
        <v/>
      </c>
      <c r="T75" s="76" t="str">
        <f t="shared" si="19"/>
        <v>窓リノベ24内窓</v>
      </c>
      <c r="U75" s="77" t="str">
        <f>IF(P75&lt;&gt;"",IFERROR(IF(依頼書!$O$2="共同住宅（4階建以上）",VLOOKUP(T75,補助額!A:H,8,FALSE),VLOOKUP(T75,補助額!A:H,7,FALSE)),"－"),"")</f>
        <v/>
      </c>
      <c r="V75" s="86" t="str">
        <f t="shared" si="20"/>
        <v/>
      </c>
      <c r="W75" s="113" t="str">
        <f>IF(P75="","",IF(OR(依頼書!$M$2="選択してください",依頼書!$M$2=""),"地域を選択してください",IF(OR(依頼書!$O$2="選択してください",依頼書!$O$2=""),"建て方を選択してください",IFERROR(VLOOKUP(X75,こどもエコグレード!A:E,5,FALSE),"対象外"))))</f>
        <v/>
      </c>
      <c r="X75" s="79" t="str">
        <f>P75&amp;IF(依頼書!$O$2="戸建住宅","戸建住宅","共同住宅")&amp;依頼書!$M$2</f>
        <v>共同住宅選択してください</v>
      </c>
      <c r="Y75" s="79" t="str">
        <f t="shared" si="21"/>
        <v>子育てエコ外窓</v>
      </c>
      <c r="Z75" s="80" t="str">
        <f>IF(P75&lt;&gt;"",IFERROR(IF(依頼書!$O$2="共同住宅（4階建以上）",VLOOKUP(Y75,補助額!A:H,8,FALSE),VLOOKUP(Y75,補助額!A:H,7,FALSE)),"－"),"")</f>
        <v/>
      </c>
      <c r="AA75" s="87" t="str">
        <f t="shared" si="22"/>
        <v/>
      </c>
      <c r="AB75" s="79" t="str">
        <f t="shared" si="23"/>
        <v/>
      </c>
      <c r="AC75" s="79" t="str">
        <f t="shared" si="24"/>
        <v>子育てエコ内窓</v>
      </c>
      <c r="AD75" s="80" t="str">
        <f>IF(Q75&lt;&gt;"",IFERROR(IF(依頼書!$O$2="共同住宅（4階建以上）",VLOOKUP(AC75,補助額!A:H,8,FALSE),VLOOKUP(AC75,補助額!A:H,7,FALSE)),"－"),"")</f>
        <v/>
      </c>
      <c r="AE75" s="88" t="str">
        <f t="shared" si="25"/>
        <v/>
      </c>
      <c r="AF75" s="82" t="str">
        <f>IF(P75="","",IF(OR(依頼書!$M$2="選択してください",依頼書!$M$2=""),"地域を選択してください",IF(OR(依頼書!$O$2="選択してください",依頼書!$O$2=""),"建て方を選択してください",IFERROR(VLOOKUP(AG75,こどもエコグレード!A:F,6,FALSE),"対象外"))))</f>
        <v/>
      </c>
      <c r="AG75" s="83" t="str">
        <f>P75&amp;IF(依頼書!$O$2="戸建住宅","戸建住宅","共同住宅")&amp;依頼書!$M$2</f>
        <v>共同住宅選択してください</v>
      </c>
      <c r="AH75" s="89"/>
      <c r="AI75" s="89"/>
      <c r="AJ75" s="89"/>
    </row>
    <row r="76" spans="1:36" ht="18" customHeight="1" x14ac:dyDescent="0.4">
      <c r="A76" s="64" t="str">
        <f t="shared" si="13"/>
        <v/>
      </c>
      <c r="B76" s="64" t="str">
        <f t="shared" si="14"/>
        <v/>
      </c>
      <c r="C76" s="64" t="str">
        <f t="shared" si="15"/>
        <v/>
      </c>
      <c r="D76" s="64" t="str">
        <f t="shared" si="16"/>
        <v/>
      </c>
      <c r="E76" s="64">
        <f>IFERROR(VLOOKUP(K76&amp;L76,LIXIL対象製品リスト!T:W,3,FALSE),0)</f>
        <v>0</v>
      </c>
      <c r="F76" s="64">
        <f>IFERROR(VLOOKUP(L76&amp;M76,LIXIL対象製品リスト!T:W,4,FALSE),0)</f>
        <v>0</v>
      </c>
      <c r="H76" s="72"/>
      <c r="I76" s="72"/>
      <c r="J76" s="72"/>
      <c r="K76" s="111" t="str">
        <f>IF($H76="","",IFERROR(VLOOKUP($H76,LIXIL対象製品リスト!$A:$N,2,FALSE),"型番が存在しません"))</f>
        <v/>
      </c>
      <c r="L76" s="112" t="str">
        <f>IF($H76="","",IFERROR(VLOOKUP($H76,LIXIL対象製品リスト!$A:$N,4,FALSE),"型番が存在しません"))</f>
        <v/>
      </c>
      <c r="M76" s="111" t="str">
        <f>IF($H76="","",IFERROR(VLOOKUP($H76,LIXIL対象製品リスト!$A:$N,5,FALSE),"型番が存在しません"))</f>
        <v/>
      </c>
      <c r="N76" s="112" t="str">
        <f>IF($H76="","",IFERROR(VLOOKUP($H76,LIXIL対象製品リスト!$A:$N,8,FALSE),"型番が存在しません"))</f>
        <v/>
      </c>
      <c r="O76" s="74" t="str">
        <f>IF(OR(I76="",J76=""),"",IF((I76+E76)*(J76+F76)/10^6&gt;=サイズ!$D$13,"大（L）",IF((I76+E76)*(J76+F76)/10^6&gt;=サイズ!$D$12,"中（M）",IF((I76+E76)*(J76+F76)/10^6&gt;=サイズ!$D$11,"小（S）",IF((I76+E76)*(J76+F76)/10^6&gt;=サイズ!$D$10,"極小（X）","対象外")))))</f>
        <v/>
      </c>
      <c r="P76" s="74" t="str">
        <f t="shared" si="17"/>
        <v/>
      </c>
      <c r="Q76" s="74" t="str">
        <f>IF(H76="","",IF(K76="型番が存在しません","型番が存在しません",IF(OR(,I76="",J76=""),"サイズが一致しません",IF(IFERROR(VLOOKUP($H76,LIXIL対象製品リスト!$A:$N,14,FALSE),"型番が存在しません")=O76,"OK","サイズが一致しません"))))</f>
        <v/>
      </c>
      <c r="R76" s="85"/>
      <c r="S76" s="76" t="str">
        <f t="shared" si="18"/>
        <v/>
      </c>
      <c r="T76" s="76" t="str">
        <f t="shared" si="19"/>
        <v>窓リノベ24内窓</v>
      </c>
      <c r="U76" s="77" t="str">
        <f>IF(P76&lt;&gt;"",IFERROR(IF(依頼書!$O$2="共同住宅（4階建以上）",VLOOKUP(T76,補助額!A:H,8,FALSE),VLOOKUP(T76,補助額!A:H,7,FALSE)),"－"),"")</f>
        <v/>
      </c>
      <c r="V76" s="86" t="str">
        <f t="shared" si="20"/>
        <v/>
      </c>
      <c r="W76" s="113" t="str">
        <f>IF(P76="","",IF(OR(依頼書!$M$2="選択してください",依頼書!$M$2=""),"地域を選択してください",IF(OR(依頼書!$O$2="選択してください",依頼書!$O$2=""),"建て方を選択してください",IFERROR(VLOOKUP(X76,こどもエコグレード!A:E,5,FALSE),"対象外"))))</f>
        <v/>
      </c>
      <c r="X76" s="79" t="str">
        <f>P76&amp;IF(依頼書!$O$2="戸建住宅","戸建住宅","共同住宅")&amp;依頼書!$M$2</f>
        <v>共同住宅選択してください</v>
      </c>
      <c r="Y76" s="79" t="str">
        <f t="shared" si="21"/>
        <v>子育てエコ外窓</v>
      </c>
      <c r="Z76" s="80" t="str">
        <f>IF(P76&lt;&gt;"",IFERROR(IF(依頼書!$O$2="共同住宅（4階建以上）",VLOOKUP(Y76,補助額!A:H,8,FALSE),VLOOKUP(Y76,補助額!A:H,7,FALSE)),"－"),"")</f>
        <v/>
      </c>
      <c r="AA76" s="87" t="str">
        <f t="shared" si="22"/>
        <v/>
      </c>
      <c r="AB76" s="79" t="str">
        <f t="shared" si="23"/>
        <v/>
      </c>
      <c r="AC76" s="79" t="str">
        <f t="shared" si="24"/>
        <v>子育てエコ内窓</v>
      </c>
      <c r="AD76" s="80" t="str">
        <f>IF(Q76&lt;&gt;"",IFERROR(IF(依頼書!$O$2="共同住宅（4階建以上）",VLOOKUP(AC76,補助額!A:H,8,FALSE),VLOOKUP(AC76,補助額!A:H,7,FALSE)),"－"),"")</f>
        <v/>
      </c>
      <c r="AE76" s="88" t="str">
        <f t="shared" si="25"/>
        <v/>
      </c>
      <c r="AF76" s="82" t="str">
        <f>IF(P76="","",IF(OR(依頼書!$M$2="選択してください",依頼書!$M$2=""),"地域を選択してください",IF(OR(依頼書!$O$2="選択してください",依頼書!$O$2=""),"建て方を選択してください",IFERROR(VLOOKUP(AG76,こどもエコグレード!A:F,6,FALSE),"対象外"))))</f>
        <v/>
      </c>
      <c r="AG76" s="83" t="str">
        <f>P76&amp;IF(依頼書!$O$2="戸建住宅","戸建住宅","共同住宅")&amp;依頼書!$M$2</f>
        <v>共同住宅選択してください</v>
      </c>
      <c r="AH76" s="89"/>
      <c r="AI76" s="89"/>
      <c r="AJ76" s="89"/>
    </row>
    <row r="77" spans="1:36" ht="18" customHeight="1" x14ac:dyDescent="0.4">
      <c r="A77" s="64" t="str">
        <f t="shared" si="13"/>
        <v/>
      </c>
      <c r="B77" s="64" t="str">
        <f t="shared" si="14"/>
        <v/>
      </c>
      <c r="C77" s="64" t="str">
        <f t="shared" si="15"/>
        <v/>
      </c>
      <c r="D77" s="64" t="str">
        <f t="shared" si="16"/>
        <v/>
      </c>
      <c r="E77" s="64">
        <f>IFERROR(VLOOKUP(K77&amp;L77,LIXIL対象製品リスト!T:W,3,FALSE),0)</f>
        <v>0</v>
      </c>
      <c r="F77" s="64">
        <f>IFERROR(VLOOKUP(L77&amp;M77,LIXIL対象製品リスト!T:W,4,FALSE),0)</f>
        <v>0</v>
      </c>
      <c r="H77" s="72"/>
      <c r="I77" s="72"/>
      <c r="J77" s="72"/>
      <c r="K77" s="111" t="str">
        <f>IF($H77="","",IFERROR(VLOOKUP($H77,LIXIL対象製品リスト!$A:$N,2,FALSE),"型番が存在しません"))</f>
        <v/>
      </c>
      <c r="L77" s="112" t="str">
        <f>IF($H77="","",IFERROR(VLOOKUP($H77,LIXIL対象製品リスト!$A:$N,4,FALSE),"型番が存在しません"))</f>
        <v/>
      </c>
      <c r="M77" s="111" t="str">
        <f>IF($H77="","",IFERROR(VLOOKUP($H77,LIXIL対象製品リスト!$A:$N,5,FALSE),"型番が存在しません"))</f>
        <v/>
      </c>
      <c r="N77" s="112" t="str">
        <f>IF($H77="","",IFERROR(VLOOKUP($H77,LIXIL対象製品リスト!$A:$N,8,FALSE),"型番が存在しません"))</f>
        <v/>
      </c>
      <c r="O77" s="74" t="str">
        <f>IF(OR(I77="",J77=""),"",IF((I77+E77)*(J77+F77)/10^6&gt;=サイズ!$D$13,"大（L）",IF((I77+E77)*(J77+F77)/10^6&gt;=サイズ!$D$12,"中（M）",IF((I77+E77)*(J77+F77)/10^6&gt;=サイズ!$D$11,"小（S）",IF((I77+E77)*(J77+F77)/10^6&gt;=サイズ!$D$10,"極小（X）","対象外")))))</f>
        <v/>
      </c>
      <c r="P77" s="74" t="str">
        <f t="shared" si="17"/>
        <v/>
      </c>
      <c r="Q77" s="74" t="str">
        <f>IF(H77="","",IF(K77="型番が存在しません","型番が存在しません",IF(OR(,I77="",J77=""),"サイズが一致しません",IF(IFERROR(VLOOKUP($H77,LIXIL対象製品リスト!$A:$N,14,FALSE),"型番が存在しません")=O77,"OK","サイズが一致しません"))))</f>
        <v/>
      </c>
      <c r="R77" s="85"/>
      <c r="S77" s="76" t="str">
        <f t="shared" si="18"/>
        <v/>
      </c>
      <c r="T77" s="76" t="str">
        <f t="shared" si="19"/>
        <v>窓リノベ24内窓</v>
      </c>
      <c r="U77" s="77" t="str">
        <f>IF(P77&lt;&gt;"",IFERROR(IF(依頼書!$O$2="共同住宅（4階建以上）",VLOOKUP(T77,補助額!A:H,8,FALSE),VLOOKUP(T77,補助額!A:H,7,FALSE)),"－"),"")</f>
        <v/>
      </c>
      <c r="V77" s="86" t="str">
        <f t="shared" si="20"/>
        <v/>
      </c>
      <c r="W77" s="113" t="str">
        <f>IF(P77="","",IF(OR(依頼書!$M$2="選択してください",依頼書!$M$2=""),"地域を選択してください",IF(OR(依頼書!$O$2="選択してください",依頼書!$O$2=""),"建て方を選択してください",IFERROR(VLOOKUP(X77,こどもエコグレード!A:E,5,FALSE),"対象外"))))</f>
        <v/>
      </c>
      <c r="X77" s="79" t="str">
        <f>P77&amp;IF(依頼書!$O$2="戸建住宅","戸建住宅","共同住宅")&amp;依頼書!$M$2</f>
        <v>共同住宅選択してください</v>
      </c>
      <c r="Y77" s="79" t="str">
        <f t="shared" si="21"/>
        <v>子育てエコ外窓</v>
      </c>
      <c r="Z77" s="80" t="str">
        <f>IF(P77&lt;&gt;"",IFERROR(IF(依頼書!$O$2="共同住宅（4階建以上）",VLOOKUP(Y77,補助額!A:H,8,FALSE),VLOOKUP(Y77,補助額!A:H,7,FALSE)),"－"),"")</f>
        <v/>
      </c>
      <c r="AA77" s="87" t="str">
        <f t="shared" si="22"/>
        <v/>
      </c>
      <c r="AB77" s="79" t="str">
        <f t="shared" si="23"/>
        <v/>
      </c>
      <c r="AC77" s="79" t="str">
        <f t="shared" si="24"/>
        <v>子育てエコ内窓</v>
      </c>
      <c r="AD77" s="80" t="str">
        <f>IF(Q77&lt;&gt;"",IFERROR(IF(依頼書!$O$2="共同住宅（4階建以上）",VLOOKUP(AC77,補助額!A:H,8,FALSE),VLOOKUP(AC77,補助額!A:H,7,FALSE)),"－"),"")</f>
        <v/>
      </c>
      <c r="AE77" s="88" t="str">
        <f t="shared" si="25"/>
        <v/>
      </c>
      <c r="AF77" s="82" t="str">
        <f>IF(P77="","",IF(OR(依頼書!$M$2="選択してください",依頼書!$M$2=""),"地域を選択してください",IF(OR(依頼書!$O$2="選択してください",依頼書!$O$2=""),"建て方を選択してください",IFERROR(VLOOKUP(AG77,こどもエコグレード!A:F,6,FALSE),"対象外"))))</f>
        <v/>
      </c>
      <c r="AG77" s="83" t="str">
        <f>P77&amp;IF(依頼書!$O$2="戸建住宅","戸建住宅","共同住宅")&amp;依頼書!$M$2</f>
        <v>共同住宅選択してください</v>
      </c>
      <c r="AH77" s="89"/>
      <c r="AI77" s="89"/>
      <c r="AJ77" s="89"/>
    </row>
    <row r="78" spans="1:36" ht="18" customHeight="1" x14ac:dyDescent="0.4">
      <c r="A78" s="64" t="str">
        <f t="shared" si="13"/>
        <v/>
      </c>
      <c r="B78" s="64" t="str">
        <f t="shared" si="14"/>
        <v/>
      </c>
      <c r="C78" s="64" t="str">
        <f t="shared" si="15"/>
        <v/>
      </c>
      <c r="D78" s="64" t="str">
        <f t="shared" si="16"/>
        <v/>
      </c>
      <c r="E78" s="64">
        <f>IFERROR(VLOOKUP(K78&amp;L78,LIXIL対象製品リスト!T:W,3,FALSE),0)</f>
        <v>0</v>
      </c>
      <c r="F78" s="64">
        <f>IFERROR(VLOOKUP(L78&amp;M78,LIXIL対象製品リスト!T:W,4,FALSE),0)</f>
        <v>0</v>
      </c>
      <c r="H78" s="72"/>
      <c r="I78" s="72"/>
      <c r="J78" s="72"/>
      <c r="K78" s="111" t="str">
        <f>IF($H78="","",IFERROR(VLOOKUP($H78,LIXIL対象製品リスト!$A:$N,2,FALSE),"型番が存在しません"))</f>
        <v/>
      </c>
      <c r="L78" s="112" t="str">
        <f>IF($H78="","",IFERROR(VLOOKUP($H78,LIXIL対象製品リスト!$A:$N,4,FALSE),"型番が存在しません"))</f>
        <v/>
      </c>
      <c r="M78" s="111" t="str">
        <f>IF($H78="","",IFERROR(VLOOKUP($H78,LIXIL対象製品リスト!$A:$N,5,FALSE),"型番が存在しません"))</f>
        <v/>
      </c>
      <c r="N78" s="112" t="str">
        <f>IF($H78="","",IFERROR(VLOOKUP($H78,LIXIL対象製品リスト!$A:$N,8,FALSE),"型番が存在しません"))</f>
        <v/>
      </c>
      <c r="O78" s="74" t="str">
        <f>IF(OR(I78="",J78=""),"",IF((I78+E78)*(J78+F78)/10^6&gt;=サイズ!$D$13,"大（L）",IF((I78+E78)*(J78+F78)/10^6&gt;=サイズ!$D$12,"中（M）",IF((I78+E78)*(J78+F78)/10^6&gt;=サイズ!$D$11,"小（S）",IF((I78+E78)*(J78+F78)/10^6&gt;=サイズ!$D$10,"極小（X）","対象外")))))</f>
        <v/>
      </c>
      <c r="P78" s="74" t="str">
        <f t="shared" si="17"/>
        <v/>
      </c>
      <c r="Q78" s="74" t="str">
        <f>IF(H78="","",IF(K78="型番が存在しません","型番が存在しません",IF(OR(,I78="",J78=""),"サイズが一致しません",IF(IFERROR(VLOOKUP($H78,LIXIL対象製品リスト!$A:$N,14,FALSE),"型番が存在しません")=O78,"OK","サイズが一致しません"))))</f>
        <v/>
      </c>
      <c r="R78" s="85"/>
      <c r="S78" s="76" t="str">
        <f t="shared" si="18"/>
        <v/>
      </c>
      <c r="T78" s="76" t="str">
        <f t="shared" si="19"/>
        <v>窓リノベ24内窓</v>
      </c>
      <c r="U78" s="77" t="str">
        <f>IF(P78&lt;&gt;"",IFERROR(IF(依頼書!$O$2="共同住宅（4階建以上）",VLOOKUP(T78,補助額!A:H,8,FALSE),VLOOKUP(T78,補助額!A:H,7,FALSE)),"－"),"")</f>
        <v/>
      </c>
      <c r="V78" s="86" t="str">
        <f t="shared" si="20"/>
        <v/>
      </c>
      <c r="W78" s="113" t="str">
        <f>IF(P78="","",IF(OR(依頼書!$M$2="選択してください",依頼書!$M$2=""),"地域を選択してください",IF(OR(依頼書!$O$2="選択してください",依頼書!$O$2=""),"建て方を選択してください",IFERROR(VLOOKUP(X78,こどもエコグレード!A:E,5,FALSE),"対象外"))))</f>
        <v/>
      </c>
      <c r="X78" s="79" t="str">
        <f>P78&amp;IF(依頼書!$O$2="戸建住宅","戸建住宅","共同住宅")&amp;依頼書!$M$2</f>
        <v>共同住宅選択してください</v>
      </c>
      <c r="Y78" s="79" t="str">
        <f t="shared" si="21"/>
        <v>子育てエコ外窓</v>
      </c>
      <c r="Z78" s="80" t="str">
        <f>IF(P78&lt;&gt;"",IFERROR(IF(依頼書!$O$2="共同住宅（4階建以上）",VLOOKUP(Y78,補助額!A:H,8,FALSE),VLOOKUP(Y78,補助額!A:H,7,FALSE)),"－"),"")</f>
        <v/>
      </c>
      <c r="AA78" s="87" t="str">
        <f t="shared" si="22"/>
        <v/>
      </c>
      <c r="AB78" s="79" t="str">
        <f t="shared" si="23"/>
        <v/>
      </c>
      <c r="AC78" s="79" t="str">
        <f t="shared" si="24"/>
        <v>子育てエコ内窓</v>
      </c>
      <c r="AD78" s="80" t="str">
        <f>IF(Q78&lt;&gt;"",IFERROR(IF(依頼書!$O$2="共同住宅（4階建以上）",VLOOKUP(AC78,補助額!A:H,8,FALSE),VLOOKUP(AC78,補助額!A:H,7,FALSE)),"－"),"")</f>
        <v/>
      </c>
      <c r="AE78" s="88" t="str">
        <f t="shared" si="25"/>
        <v/>
      </c>
      <c r="AF78" s="82" t="str">
        <f>IF(P78="","",IF(OR(依頼書!$M$2="選択してください",依頼書!$M$2=""),"地域を選択してください",IF(OR(依頼書!$O$2="選択してください",依頼書!$O$2=""),"建て方を選択してください",IFERROR(VLOOKUP(AG78,こどもエコグレード!A:F,6,FALSE),"対象外"))))</f>
        <v/>
      </c>
      <c r="AG78" s="83" t="str">
        <f>P78&amp;IF(依頼書!$O$2="戸建住宅","戸建住宅","共同住宅")&amp;依頼書!$M$2</f>
        <v>共同住宅選択してください</v>
      </c>
      <c r="AH78" s="89"/>
      <c r="AI78" s="89"/>
      <c r="AJ78" s="89"/>
    </row>
    <row r="79" spans="1:36" ht="18" customHeight="1" x14ac:dyDescent="0.4">
      <c r="A79" s="64" t="str">
        <f t="shared" si="13"/>
        <v/>
      </c>
      <c r="B79" s="64" t="str">
        <f t="shared" si="14"/>
        <v/>
      </c>
      <c r="C79" s="64" t="str">
        <f t="shared" si="15"/>
        <v/>
      </c>
      <c r="D79" s="64" t="str">
        <f t="shared" si="16"/>
        <v/>
      </c>
      <c r="E79" s="64">
        <f>IFERROR(VLOOKUP(K79&amp;L79,LIXIL対象製品リスト!T:W,3,FALSE),0)</f>
        <v>0</v>
      </c>
      <c r="F79" s="64">
        <f>IFERROR(VLOOKUP(L79&amp;M79,LIXIL対象製品リスト!T:W,4,FALSE),0)</f>
        <v>0</v>
      </c>
      <c r="H79" s="72"/>
      <c r="I79" s="72"/>
      <c r="J79" s="72"/>
      <c r="K79" s="111" t="str">
        <f>IF($H79="","",IFERROR(VLOOKUP($H79,LIXIL対象製品リスト!$A:$N,2,FALSE),"型番が存在しません"))</f>
        <v/>
      </c>
      <c r="L79" s="112" t="str">
        <f>IF($H79="","",IFERROR(VLOOKUP($H79,LIXIL対象製品リスト!$A:$N,4,FALSE),"型番が存在しません"))</f>
        <v/>
      </c>
      <c r="M79" s="111" t="str">
        <f>IF($H79="","",IFERROR(VLOOKUP($H79,LIXIL対象製品リスト!$A:$N,5,FALSE),"型番が存在しません"))</f>
        <v/>
      </c>
      <c r="N79" s="112" t="str">
        <f>IF($H79="","",IFERROR(VLOOKUP($H79,LIXIL対象製品リスト!$A:$N,8,FALSE),"型番が存在しません"))</f>
        <v/>
      </c>
      <c r="O79" s="74" t="str">
        <f>IF(OR(I79="",J79=""),"",IF((I79+E79)*(J79+F79)/10^6&gt;=サイズ!$D$13,"大（L）",IF((I79+E79)*(J79+F79)/10^6&gt;=サイズ!$D$12,"中（M）",IF((I79+E79)*(J79+F79)/10^6&gt;=サイズ!$D$11,"小（S）",IF((I79+E79)*(J79+F79)/10^6&gt;=サイズ!$D$10,"極小（X）","対象外")))))</f>
        <v/>
      </c>
      <c r="P79" s="74" t="str">
        <f t="shared" si="17"/>
        <v/>
      </c>
      <c r="Q79" s="74" t="str">
        <f>IF(H79="","",IF(K79="型番が存在しません","型番が存在しません",IF(OR(,I79="",J79=""),"サイズが一致しません",IF(IFERROR(VLOOKUP($H79,LIXIL対象製品リスト!$A:$N,14,FALSE),"型番が存在しません")=O79,"OK","サイズが一致しません"))))</f>
        <v/>
      </c>
      <c r="R79" s="85"/>
      <c r="S79" s="76" t="str">
        <f t="shared" si="18"/>
        <v/>
      </c>
      <c r="T79" s="76" t="str">
        <f t="shared" si="19"/>
        <v>窓リノベ24内窓</v>
      </c>
      <c r="U79" s="77" t="str">
        <f>IF(P79&lt;&gt;"",IFERROR(IF(依頼書!$O$2="共同住宅（4階建以上）",VLOOKUP(T79,補助額!A:H,8,FALSE),VLOOKUP(T79,補助額!A:H,7,FALSE)),"－"),"")</f>
        <v/>
      </c>
      <c r="V79" s="86" t="str">
        <f t="shared" si="20"/>
        <v/>
      </c>
      <c r="W79" s="113" t="str">
        <f>IF(P79="","",IF(OR(依頼書!$M$2="選択してください",依頼書!$M$2=""),"地域を選択してください",IF(OR(依頼書!$O$2="選択してください",依頼書!$O$2=""),"建て方を選択してください",IFERROR(VLOOKUP(X79,こどもエコグレード!A:E,5,FALSE),"対象外"))))</f>
        <v/>
      </c>
      <c r="X79" s="79" t="str">
        <f>P79&amp;IF(依頼書!$O$2="戸建住宅","戸建住宅","共同住宅")&amp;依頼書!$M$2</f>
        <v>共同住宅選択してください</v>
      </c>
      <c r="Y79" s="79" t="str">
        <f t="shared" si="21"/>
        <v>子育てエコ外窓</v>
      </c>
      <c r="Z79" s="80" t="str">
        <f>IF(P79&lt;&gt;"",IFERROR(IF(依頼書!$O$2="共同住宅（4階建以上）",VLOOKUP(Y79,補助額!A:H,8,FALSE),VLOOKUP(Y79,補助額!A:H,7,FALSE)),"－"),"")</f>
        <v/>
      </c>
      <c r="AA79" s="87" t="str">
        <f t="shared" si="22"/>
        <v/>
      </c>
      <c r="AB79" s="79" t="str">
        <f t="shared" si="23"/>
        <v/>
      </c>
      <c r="AC79" s="79" t="str">
        <f t="shared" si="24"/>
        <v>子育てエコ内窓</v>
      </c>
      <c r="AD79" s="80" t="str">
        <f>IF(Q79&lt;&gt;"",IFERROR(IF(依頼書!$O$2="共同住宅（4階建以上）",VLOOKUP(AC79,補助額!A:H,8,FALSE),VLOOKUP(AC79,補助額!A:H,7,FALSE)),"－"),"")</f>
        <v/>
      </c>
      <c r="AE79" s="88" t="str">
        <f t="shared" si="25"/>
        <v/>
      </c>
      <c r="AF79" s="82" t="str">
        <f>IF(P79="","",IF(OR(依頼書!$M$2="選択してください",依頼書!$M$2=""),"地域を選択してください",IF(OR(依頼書!$O$2="選択してください",依頼書!$O$2=""),"建て方を選択してください",IFERROR(VLOOKUP(AG79,こどもエコグレード!A:F,6,FALSE),"対象外"))))</f>
        <v/>
      </c>
      <c r="AG79" s="83" t="str">
        <f>P79&amp;IF(依頼書!$O$2="戸建住宅","戸建住宅","共同住宅")&amp;依頼書!$M$2</f>
        <v>共同住宅選択してください</v>
      </c>
      <c r="AH79" s="89"/>
      <c r="AI79" s="89"/>
      <c r="AJ79" s="89"/>
    </row>
    <row r="80" spans="1:36" ht="18" customHeight="1" x14ac:dyDescent="0.4">
      <c r="A80" s="64" t="str">
        <f t="shared" si="13"/>
        <v/>
      </c>
      <c r="B80" s="64" t="str">
        <f t="shared" si="14"/>
        <v/>
      </c>
      <c r="C80" s="64" t="str">
        <f t="shared" si="15"/>
        <v/>
      </c>
      <c r="D80" s="64" t="str">
        <f t="shared" si="16"/>
        <v/>
      </c>
      <c r="E80" s="64">
        <f>IFERROR(VLOOKUP(K80&amp;L80,LIXIL対象製品リスト!T:W,3,FALSE),0)</f>
        <v>0</v>
      </c>
      <c r="F80" s="64">
        <f>IFERROR(VLOOKUP(L80&amp;M80,LIXIL対象製品リスト!T:W,4,FALSE),0)</f>
        <v>0</v>
      </c>
      <c r="H80" s="72"/>
      <c r="I80" s="72"/>
      <c r="J80" s="72"/>
      <c r="K80" s="111" t="str">
        <f>IF($H80="","",IFERROR(VLOOKUP($H80,LIXIL対象製品リスト!$A:$N,2,FALSE),"型番が存在しません"))</f>
        <v/>
      </c>
      <c r="L80" s="112" t="str">
        <f>IF($H80="","",IFERROR(VLOOKUP($H80,LIXIL対象製品リスト!$A:$N,4,FALSE),"型番が存在しません"))</f>
        <v/>
      </c>
      <c r="M80" s="111" t="str">
        <f>IF($H80="","",IFERROR(VLOOKUP($H80,LIXIL対象製品リスト!$A:$N,5,FALSE),"型番が存在しません"))</f>
        <v/>
      </c>
      <c r="N80" s="112" t="str">
        <f>IF($H80="","",IFERROR(VLOOKUP($H80,LIXIL対象製品リスト!$A:$N,8,FALSE),"型番が存在しません"))</f>
        <v/>
      </c>
      <c r="O80" s="74" t="str">
        <f>IF(OR(I80="",J80=""),"",IF((I80+E80)*(J80+F80)/10^6&gt;=サイズ!$D$13,"大（L）",IF((I80+E80)*(J80+F80)/10^6&gt;=サイズ!$D$12,"中（M）",IF((I80+E80)*(J80+F80)/10^6&gt;=サイズ!$D$11,"小（S）",IF((I80+E80)*(J80+F80)/10^6&gt;=サイズ!$D$10,"極小（X）","対象外")))))</f>
        <v/>
      </c>
      <c r="P80" s="74" t="str">
        <f t="shared" si="17"/>
        <v/>
      </c>
      <c r="Q80" s="74" t="str">
        <f>IF(H80="","",IF(K80="型番が存在しません","型番が存在しません",IF(OR(,I80="",J80=""),"サイズが一致しません",IF(IFERROR(VLOOKUP($H80,LIXIL対象製品リスト!$A:$N,14,FALSE),"型番が存在しません")=O80,"OK","サイズが一致しません"))))</f>
        <v/>
      </c>
      <c r="R80" s="85"/>
      <c r="S80" s="76" t="str">
        <f t="shared" si="18"/>
        <v/>
      </c>
      <c r="T80" s="76" t="str">
        <f t="shared" si="19"/>
        <v>窓リノベ24内窓</v>
      </c>
      <c r="U80" s="77" t="str">
        <f>IF(P80&lt;&gt;"",IFERROR(IF(依頼書!$O$2="共同住宅（4階建以上）",VLOOKUP(T80,補助額!A:H,8,FALSE),VLOOKUP(T80,補助額!A:H,7,FALSE)),"－"),"")</f>
        <v/>
      </c>
      <c r="V80" s="86" t="str">
        <f t="shared" si="20"/>
        <v/>
      </c>
      <c r="W80" s="113" t="str">
        <f>IF(P80="","",IF(OR(依頼書!$M$2="選択してください",依頼書!$M$2=""),"地域を選択してください",IF(OR(依頼書!$O$2="選択してください",依頼書!$O$2=""),"建て方を選択してください",IFERROR(VLOOKUP(X80,こどもエコグレード!A:E,5,FALSE),"対象外"))))</f>
        <v/>
      </c>
      <c r="X80" s="79" t="str">
        <f>P80&amp;IF(依頼書!$O$2="戸建住宅","戸建住宅","共同住宅")&amp;依頼書!$M$2</f>
        <v>共同住宅選択してください</v>
      </c>
      <c r="Y80" s="79" t="str">
        <f t="shared" si="21"/>
        <v>子育てエコ外窓</v>
      </c>
      <c r="Z80" s="80" t="str">
        <f>IF(P80&lt;&gt;"",IFERROR(IF(依頼書!$O$2="共同住宅（4階建以上）",VLOOKUP(Y80,補助額!A:H,8,FALSE),VLOOKUP(Y80,補助額!A:H,7,FALSE)),"－"),"")</f>
        <v/>
      </c>
      <c r="AA80" s="87" t="str">
        <f t="shared" si="22"/>
        <v/>
      </c>
      <c r="AB80" s="79" t="str">
        <f t="shared" si="23"/>
        <v/>
      </c>
      <c r="AC80" s="79" t="str">
        <f t="shared" si="24"/>
        <v>子育てエコ内窓</v>
      </c>
      <c r="AD80" s="80" t="str">
        <f>IF(Q80&lt;&gt;"",IFERROR(IF(依頼書!$O$2="共同住宅（4階建以上）",VLOOKUP(AC80,補助額!A:H,8,FALSE),VLOOKUP(AC80,補助額!A:H,7,FALSE)),"－"),"")</f>
        <v/>
      </c>
      <c r="AE80" s="88" t="str">
        <f t="shared" si="25"/>
        <v/>
      </c>
      <c r="AF80" s="82" t="str">
        <f>IF(P80="","",IF(OR(依頼書!$M$2="選択してください",依頼書!$M$2=""),"地域を選択してください",IF(OR(依頼書!$O$2="選択してください",依頼書!$O$2=""),"建て方を選択してください",IFERROR(VLOOKUP(AG80,こどもエコグレード!A:F,6,FALSE),"対象外"))))</f>
        <v/>
      </c>
      <c r="AG80" s="83" t="str">
        <f>P80&amp;IF(依頼書!$O$2="戸建住宅","戸建住宅","共同住宅")&amp;依頼書!$M$2</f>
        <v>共同住宅選択してください</v>
      </c>
      <c r="AH80" s="89"/>
      <c r="AI80" s="89"/>
      <c r="AJ80" s="89"/>
    </row>
    <row r="81" spans="1:36" ht="18" customHeight="1" x14ac:dyDescent="0.4">
      <c r="A81" s="64" t="str">
        <f t="shared" si="13"/>
        <v/>
      </c>
      <c r="B81" s="64" t="str">
        <f t="shared" si="14"/>
        <v/>
      </c>
      <c r="C81" s="64" t="str">
        <f t="shared" si="15"/>
        <v/>
      </c>
      <c r="D81" s="64" t="str">
        <f t="shared" si="16"/>
        <v/>
      </c>
      <c r="E81" s="64">
        <f>IFERROR(VLOOKUP(K81&amp;L81,LIXIL対象製品リスト!T:W,3,FALSE),0)</f>
        <v>0</v>
      </c>
      <c r="F81" s="64">
        <f>IFERROR(VLOOKUP(L81&amp;M81,LIXIL対象製品リスト!T:W,4,FALSE),0)</f>
        <v>0</v>
      </c>
      <c r="H81" s="72"/>
      <c r="I81" s="72"/>
      <c r="J81" s="72"/>
      <c r="K81" s="111" t="str">
        <f>IF($H81="","",IFERROR(VLOOKUP($H81,LIXIL対象製品リスト!$A:$N,2,FALSE),"型番が存在しません"))</f>
        <v/>
      </c>
      <c r="L81" s="112" t="str">
        <f>IF($H81="","",IFERROR(VLOOKUP($H81,LIXIL対象製品リスト!$A:$N,4,FALSE),"型番が存在しません"))</f>
        <v/>
      </c>
      <c r="M81" s="111" t="str">
        <f>IF($H81="","",IFERROR(VLOOKUP($H81,LIXIL対象製品リスト!$A:$N,5,FALSE),"型番が存在しません"))</f>
        <v/>
      </c>
      <c r="N81" s="112" t="str">
        <f>IF($H81="","",IFERROR(VLOOKUP($H81,LIXIL対象製品リスト!$A:$N,8,FALSE),"型番が存在しません"))</f>
        <v/>
      </c>
      <c r="O81" s="74" t="str">
        <f>IF(OR(I81="",J81=""),"",IF((I81+E81)*(J81+F81)/10^6&gt;=サイズ!$D$13,"大（L）",IF((I81+E81)*(J81+F81)/10^6&gt;=サイズ!$D$12,"中（M）",IF((I81+E81)*(J81+F81)/10^6&gt;=サイズ!$D$11,"小（S）",IF((I81+E81)*(J81+F81)/10^6&gt;=サイズ!$D$10,"極小（X）","対象外")))))</f>
        <v/>
      </c>
      <c r="P81" s="74" t="str">
        <f t="shared" si="17"/>
        <v/>
      </c>
      <c r="Q81" s="74" t="str">
        <f>IF(H81="","",IF(K81="型番が存在しません","型番が存在しません",IF(OR(,I81="",J81=""),"サイズが一致しません",IF(IFERROR(VLOOKUP($H81,LIXIL対象製品リスト!$A:$N,14,FALSE),"型番が存在しません")=O81,"OK","サイズが一致しません"))))</f>
        <v/>
      </c>
      <c r="R81" s="85"/>
      <c r="S81" s="76" t="str">
        <f t="shared" si="18"/>
        <v/>
      </c>
      <c r="T81" s="76" t="str">
        <f t="shared" si="19"/>
        <v>窓リノベ24内窓</v>
      </c>
      <c r="U81" s="77" t="str">
        <f>IF(P81&lt;&gt;"",IFERROR(IF(依頼書!$O$2="共同住宅（4階建以上）",VLOOKUP(T81,補助額!A:H,8,FALSE),VLOOKUP(T81,補助額!A:H,7,FALSE)),"－"),"")</f>
        <v/>
      </c>
      <c r="V81" s="86" t="str">
        <f t="shared" si="20"/>
        <v/>
      </c>
      <c r="W81" s="113" t="str">
        <f>IF(P81="","",IF(OR(依頼書!$M$2="選択してください",依頼書!$M$2=""),"地域を選択してください",IF(OR(依頼書!$O$2="選択してください",依頼書!$O$2=""),"建て方を選択してください",IFERROR(VLOOKUP(X81,こどもエコグレード!A:E,5,FALSE),"対象外"))))</f>
        <v/>
      </c>
      <c r="X81" s="79" t="str">
        <f>P81&amp;IF(依頼書!$O$2="戸建住宅","戸建住宅","共同住宅")&amp;依頼書!$M$2</f>
        <v>共同住宅選択してください</v>
      </c>
      <c r="Y81" s="79" t="str">
        <f t="shared" si="21"/>
        <v>子育てエコ外窓</v>
      </c>
      <c r="Z81" s="80" t="str">
        <f>IF(P81&lt;&gt;"",IFERROR(IF(依頼書!$O$2="共同住宅（4階建以上）",VLOOKUP(Y81,補助額!A:H,8,FALSE),VLOOKUP(Y81,補助額!A:H,7,FALSE)),"－"),"")</f>
        <v/>
      </c>
      <c r="AA81" s="87" t="str">
        <f t="shared" si="22"/>
        <v/>
      </c>
      <c r="AB81" s="79" t="str">
        <f t="shared" si="23"/>
        <v/>
      </c>
      <c r="AC81" s="79" t="str">
        <f t="shared" si="24"/>
        <v>子育てエコ内窓</v>
      </c>
      <c r="AD81" s="80" t="str">
        <f>IF(Q81&lt;&gt;"",IFERROR(IF(依頼書!$O$2="共同住宅（4階建以上）",VLOOKUP(AC81,補助額!A:H,8,FALSE),VLOOKUP(AC81,補助額!A:H,7,FALSE)),"－"),"")</f>
        <v/>
      </c>
      <c r="AE81" s="88" t="str">
        <f t="shared" si="25"/>
        <v/>
      </c>
      <c r="AF81" s="82" t="str">
        <f>IF(P81="","",IF(OR(依頼書!$M$2="選択してください",依頼書!$M$2=""),"地域を選択してください",IF(OR(依頼書!$O$2="選択してください",依頼書!$O$2=""),"建て方を選択してください",IFERROR(VLOOKUP(AG81,こどもエコグレード!A:F,6,FALSE),"対象外"))))</f>
        <v/>
      </c>
      <c r="AG81" s="83" t="str">
        <f>P81&amp;IF(依頼書!$O$2="戸建住宅","戸建住宅","共同住宅")&amp;依頼書!$M$2</f>
        <v>共同住宅選択してください</v>
      </c>
      <c r="AH81" s="89"/>
      <c r="AI81" s="89"/>
      <c r="AJ81" s="89"/>
    </row>
    <row r="82" spans="1:36" ht="18" customHeight="1" x14ac:dyDescent="0.4">
      <c r="A82" s="64" t="str">
        <f t="shared" si="13"/>
        <v/>
      </c>
      <c r="B82" s="64" t="str">
        <f t="shared" si="14"/>
        <v/>
      </c>
      <c r="C82" s="64" t="str">
        <f t="shared" si="15"/>
        <v/>
      </c>
      <c r="D82" s="64" t="str">
        <f t="shared" si="16"/>
        <v/>
      </c>
      <c r="E82" s="64">
        <f>IFERROR(VLOOKUP(K82&amp;L82,LIXIL対象製品リスト!T:W,3,FALSE),0)</f>
        <v>0</v>
      </c>
      <c r="F82" s="64">
        <f>IFERROR(VLOOKUP(L82&amp;M82,LIXIL対象製品リスト!T:W,4,FALSE),0)</f>
        <v>0</v>
      </c>
      <c r="H82" s="72"/>
      <c r="I82" s="72"/>
      <c r="J82" s="72"/>
      <c r="K82" s="111" t="str">
        <f>IF($H82="","",IFERROR(VLOOKUP($H82,LIXIL対象製品リスト!$A:$N,2,FALSE),"型番が存在しません"))</f>
        <v/>
      </c>
      <c r="L82" s="112" t="str">
        <f>IF($H82="","",IFERROR(VLOOKUP($H82,LIXIL対象製品リスト!$A:$N,4,FALSE),"型番が存在しません"))</f>
        <v/>
      </c>
      <c r="M82" s="111" t="str">
        <f>IF($H82="","",IFERROR(VLOOKUP($H82,LIXIL対象製品リスト!$A:$N,5,FALSE),"型番が存在しません"))</f>
        <v/>
      </c>
      <c r="N82" s="112" t="str">
        <f>IF($H82="","",IFERROR(VLOOKUP($H82,LIXIL対象製品リスト!$A:$N,8,FALSE),"型番が存在しません"))</f>
        <v/>
      </c>
      <c r="O82" s="74" t="str">
        <f>IF(OR(I82="",J82=""),"",IF((I82+E82)*(J82+F82)/10^6&gt;=サイズ!$D$13,"大（L）",IF((I82+E82)*(J82+F82)/10^6&gt;=サイズ!$D$12,"中（M）",IF((I82+E82)*(J82+F82)/10^6&gt;=サイズ!$D$11,"小（S）",IF((I82+E82)*(J82+F82)/10^6&gt;=サイズ!$D$10,"極小（X）","対象外")))))</f>
        <v/>
      </c>
      <c r="P82" s="74" t="str">
        <f t="shared" si="17"/>
        <v/>
      </c>
      <c r="Q82" s="74" t="str">
        <f>IF(H82="","",IF(K82="型番が存在しません","型番が存在しません",IF(OR(,I82="",J82=""),"サイズが一致しません",IF(IFERROR(VLOOKUP($H82,LIXIL対象製品リスト!$A:$N,14,FALSE),"型番が存在しません")=O82,"OK","サイズが一致しません"))))</f>
        <v/>
      </c>
      <c r="R82" s="85"/>
      <c r="S82" s="76" t="str">
        <f t="shared" si="18"/>
        <v/>
      </c>
      <c r="T82" s="76" t="str">
        <f t="shared" si="19"/>
        <v>窓リノベ24内窓</v>
      </c>
      <c r="U82" s="77" t="str">
        <f>IF(P82&lt;&gt;"",IFERROR(IF(依頼書!$O$2="共同住宅（4階建以上）",VLOOKUP(T82,補助額!A:H,8,FALSE),VLOOKUP(T82,補助額!A:H,7,FALSE)),"－"),"")</f>
        <v/>
      </c>
      <c r="V82" s="86" t="str">
        <f t="shared" si="20"/>
        <v/>
      </c>
      <c r="W82" s="113" t="str">
        <f>IF(P82="","",IF(OR(依頼書!$M$2="選択してください",依頼書!$M$2=""),"地域を選択してください",IF(OR(依頼書!$O$2="選択してください",依頼書!$O$2=""),"建て方を選択してください",IFERROR(VLOOKUP(X82,こどもエコグレード!A:E,5,FALSE),"対象外"))))</f>
        <v/>
      </c>
      <c r="X82" s="79" t="str">
        <f>P82&amp;IF(依頼書!$O$2="戸建住宅","戸建住宅","共同住宅")&amp;依頼書!$M$2</f>
        <v>共同住宅選択してください</v>
      </c>
      <c r="Y82" s="79" t="str">
        <f t="shared" si="21"/>
        <v>子育てエコ外窓</v>
      </c>
      <c r="Z82" s="80" t="str">
        <f>IF(P82&lt;&gt;"",IFERROR(IF(依頼書!$O$2="共同住宅（4階建以上）",VLOOKUP(Y82,補助額!A:H,8,FALSE),VLOOKUP(Y82,補助額!A:H,7,FALSE)),"－"),"")</f>
        <v/>
      </c>
      <c r="AA82" s="87" t="str">
        <f t="shared" si="22"/>
        <v/>
      </c>
      <c r="AB82" s="79" t="str">
        <f t="shared" si="23"/>
        <v/>
      </c>
      <c r="AC82" s="79" t="str">
        <f t="shared" si="24"/>
        <v>子育てエコ内窓</v>
      </c>
      <c r="AD82" s="80" t="str">
        <f>IF(Q82&lt;&gt;"",IFERROR(IF(依頼書!$O$2="共同住宅（4階建以上）",VLOOKUP(AC82,補助額!A:H,8,FALSE),VLOOKUP(AC82,補助額!A:H,7,FALSE)),"－"),"")</f>
        <v/>
      </c>
      <c r="AE82" s="88" t="str">
        <f t="shared" si="25"/>
        <v/>
      </c>
      <c r="AF82" s="82" t="str">
        <f>IF(P82="","",IF(OR(依頼書!$M$2="選択してください",依頼書!$M$2=""),"地域を選択してください",IF(OR(依頼書!$O$2="選択してください",依頼書!$O$2=""),"建て方を選択してください",IFERROR(VLOOKUP(AG82,こどもエコグレード!A:F,6,FALSE),"対象外"))))</f>
        <v/>
      </c>
      <c r="AG82" s="83" t="str">
        <f>P82&amp;IF(依頼書!$O$2="戸建住宅","戸建住宅","共同住宅")&amp;依頼書!$M$2</f>
        <v>共同住宅選択してください</v>
      </c>
      <c r="AH82" s="89"/>
      <c r="AI82" s="89"/>
      <c r="AJ82" s="89"/>
    </row>
    <row r="83" spans="1:36" ht="18" customHeight="1" x14ac:dyDescent="0.4">
      <c r="A83" s="64" t="str">
        <f t="shared" si="13"/>
        <v/>
      </c>
      <c r="B83" s="64" t="str">
        <f t="shared" si="14"/>
        <v/>
      </c>
      <c r="C83" s="64" t="str">
        <f t="shared" si="15"/>
        <v/>
      </c>
      <c r="D83" s="64" t="str">
        <f t="shared" si="16"/>
        <v/>
      </c>
      <c r="E83" s="64">
        <f>IFERROR(VLOOKUP(K83&amp;L83,LIXIL対象製品リスト!T:W,3,FALSE),0)</f>
        <v>0</v>
      </c>
      <c r="F83" s="64">
        <f>IFERROR(VLOOKUP(L83&amp;M83,LIXIL対象製品リスト!T:W,4,FALSE),0)</f>
        <v>0</v>
      </c>
      <c r="H83" s="72"/>
      <c r="I83" s="72"/>
      <c r="J83" s="72"/>
      <c r="K83" s="111" t="str">
        <f>IF($H83="","",IFERROR(VLOOKUP($H83,LIXIL対象製品リスト!$A:$N,2,FALSE),"型番が存在しません"))</f>
        <v/>
      </c>
      <c r="L83" s="112" t="str">
        <f>IF($H83="","",IFERROR(VLOOKUP($H83,LIXIL対象製品リスト!$A:$N,4,FALSE),"型番が存在しません"))</f>
        <v/>
      </c>
      <c r="M83" s="111" t="str">
        <f>IF($H83="","",IFERROR(VLOOKUP($H83,LIXIL対象製品リスト!$A:$N,5,FALSE),"型番が存在しません"))</f>
        <v/>
      </c>
      <c r="N83" s="112" t="str">
        <f>IF($H83="","",IFERROR(VLOOKUP($H83,LIXIL対象製品リスト!$A:$N,8,FALSE),"型番が存在しません"))</f>
        <v/>
      </c>
      <c r="O83" s="74" t="str">
        <f>IF(OR(I83="",J83=""),"",IF((I83+E83)*(J83+F83)/10^6&gt;=サイズ!$D$13,"大（L）",IF((I83+E83)*(J83+F83)/10^6&gt;=サイズ!$D$12,"中（M）",IF((I83+E83)*(J83+F83)/10^6&gt;=サイズ!$D$11,"小（S）",IF((I83+E83)*(J83+F83)/10^6&gt;=サイズ!$D$10,"極小（X）","対象外")))))</f>
        <v/>
      </c>
      <c r="P83" s="74" t="str">
        <f t="shared" si="17"/>
        <v/>
      </c>
      <c r="Q83" s="74" t="str">
        <f>IF(H83="","",IF(K83="型番が存在しません","型番が存在しません",IF(OR(,I83="",J83=""),"サイズが一致しません",IF(IFERROR(VLOOKUP($H83,LIXIL対象製品リスト!$A:$N,14,FALSE),"型番が存在しません")=O83,"OK","サイズが一致しません"))))</f>
        <v/>
      </c>
      <c r="R83" s="85"/>
      <c r="S83" s="76" t="str">
        <f t="shared" si="18"/>
        <v/>
      </c>
      <c r="T83" s="76" t="str">
        <f t="shared" si="19"/>
        <v>窓リノベ24内窓</v>
      </c>
      <c r="U83" s="77" t="str">
        <f>IF(P83&lt;&gt;"",IFERROR(IF(依頼書!$O$2="共同住宅（4階建以上）",VLOOKUP(T83,補助額!A:H,8,FALSE),VLOOKUP(T83,補助額!A:H,7,FALSE)),"－"),"")</f>
        <v/>
      </c>
      <c r="V83" s="86" t="str">
        <f t="shared" si="20"/>
        <v/>
      </c>
      <c r="W83" s="113" t="str">
        <f>IF(P83="","",IF(OR(依頼書!$M$2="選択してください",依頼書!$M$2=""),"地域を選択してください",IF(OR(依頼書!$O$2="選択してください",依頼書!$O$2=""),"建て方を選択してください",IFERROR(VLOOKUP(X83,こどもエコグレード!A:E,5,FALSE),"対象外"))))</f>
        <v/>
      </c>
      <c r="X83" s="79" t="str">
        <f>P83&amp;IF(依頼書!$O$2="戸建住宅","戸建住宅","共同住宅")&amp;依頼書!$M$2</f>
        <v>共同住宅選択してください</v>
      </c>
      <c r="Y83" s="79" t="str">
        <f t="shared" si="21"/>
        <v>子育てエコ外窓</v>
      </c>
      <c r="Z83" s="80" t="str">
        <f>IF(P83&lt;&gt;"",IFERROR(IF(依頼書!$O$2="共同住宅（4階建以上）",VLOOKUP(Y83,補助額!A:H,8,FALSE),VLOOKUP(Y83,補助額!A:H,7,FALSE)),"－"),"")</f>
        <v/>
      </c>
      <c r="AA83" s="87" t="str">
        <f t="shared" si="22"/>
        <v/>
      </c>
      <c r="AB83" s="79" t="str">
        <f t="shared" si="23"/>
        <v/>
      </c>
      <c r="AC83" s="79" t="str">
        <f t="shared" si="24"/>
        <v>子育てエコ内窓</v>
      </c>
      <c r="AD83" s="80" t="str">
        <f>IF(Q83&lt;&gt;"",IFERROR(IF(依頼書!$O$2="共同住宅（4階建以上）",VLOOKUP(AC83,補助額!A:H,8,FALSE),VLOOKUP(AC83,補助額!A:H,7,FALSE)),"－"),"")</f>
        <v/>
      </c>
      <c r="AE83" s="88" t="str">
        <f t="shared" si="25"/>
        <v/>
      </c>
      <c r="AF83" s="82" t="str">
        <f>IF(P83="","",IF(OR(依頼書!$M$2="選択してください",依頼書!$M$2=""),"地域を選択してください",IF(OR(依頼書!$O$2="選択してください",依頼書!$O$2=""),"建て方を選択してください",IFERROR(VLOOKUP(AG83,こどもエコグレード!A:F,6,FALSE),"対象外"))))</f>
        <v/>
      </c>
      <c r="AG83" s="83" t="str">
        <f>P83&amp;IF(依頼書!$O$2="戸建住宅","戸建住宅","共同住宅")&amp;依頼書!$M$2</f>
        <v>共同住宅選択してください</v>
      </c>
      <c r="AH83" s="89"/>
      <c r="AI83" s="89"/>
      <c r="AJ83" s="89"/>
    </row>
    <row r="84" spans="1:36" ht="18" customHeight="1" x14ac:dyDescent="0.4">
      <c r="A84" s="64" t="str">
        <f t="shared" si="13"/>
        <v/>
      </c>
      <c r="B84" s="64" t="str">
        <f t="shared" si="14"/>
        <v/>
      </c>
      <c r="C84" s="64" t="str">
        <f t="shared" si="15"/>
        <v/>
      </c>
      <c r="D84" s="64" t="str">
        <f t="shared" si="16"/>
        <v/>
      </c>
      <c r="E84" s="64">
        <f>IFERROR(VLOOKUP(K84&amp;L84,LIXIL対象製品リスト!T:W,3,FALSE),0)</f>
        <v>0</v>
      </c>
      <c r="F84" s="64">
        <f>IFERROR(VLOOKUP(L84&amp;M84,LIXIL対象製品リスト!T:W,4,FALSE),0)</f>
        <v>0</v>
      </c>
      <c r="H84" s="72"/>
      <c r="I84" s="72"/>
      <c r="J84" s="72"/>
      <c r="K84" s="111" t="str">
        <f>IF($H84="","",IFERROR(VLOOKUP($H84,LIXIL対象製品リスト!$A:$N,2,FALSE),"型番が存在しません"))</f>
        <v/>
      </c>
      <c r="L84" s="112" t="str">
        <f>IF($H84="","",IFERROR(VLOOKUP($H84,LIXIL対象製品リスト!$A:$N,4,FALSE),"型番が存在しません"))</f>
        <v/>
      </c>
      <c r="M84" s="111" t="str">
        <f>IF($H84="","",IFERROR(VLOOKUP($H84,LIXIL対象製品リスト!$A:$N,5,FALSE),"型番が存在しません"))</f>
        <v/>
      </c>
      <c r="N84" s="112" t="str">
        <f>IF($H84="","",IFERROR(VLOOKUP($H84,LIXIL対象製品リスト!$A:$N,8,FALSE),"型番が存在しません"))</f>
        <v/>
      </c>
      <c r="O84" s="74" t="str">
        <f>IF(OR(I84="",J84=""),"",IF((I84+E84)*(J84+F84)/10^6&gt;=サイズ!$D$13,"大（L）",IF((I84+E84)*(J84+F84)/10^6&gt;=サイズ!$D$12,"中（M）",IF((I84+E84)*(J84+F84)/10^6&gt;=サイズ!$D$11,"小（S）",IF((I84+E84)*(J84+F84)/10^6&gt;=サイズ!$D$10,"極小（X）","対象外")))))</f>
        <v/>
      </c>
      <c r="P84" s="74" t="str">
        <f t="shared" si="17"/>
        <v/>
      </c>
      <c r="Q84" s="74" t="str">
        <f>IF(H84="","",IF(K84="型番が存在しません","型番が存在しません",IF(OR(,I84="",J84=""),"サイズが一致しません",IF(IFERROR(VLOOKUP($H84,LIXIL対象製品リスト!$A:$N,14,FALSE),"型番が存在しません")=O84,"OK","サイズが一致しません"))))</f>
        <v/>
      </c>
      <c r="R84" s="85"/>
      <c r="S84" s="76" t="str">
        <f t="shared" si="18"/>
        <v/>
      </c>
      <c r="T84" s="76" t="str">
        <f t="shared" si="19"/>
        <v>窓リノベ24内窓</v>
      </c>
      <c r="U84" s="77" t="str">
        <f>IF(P84&lt;&gt;"",IFERROR(IF(依頼書!$O$2="共同住宅（4階建以上）",VLOOKUP(T84,補助額!A:H,8,FALSE),VLOOKUP(T84,補助額!A:H,7,FALSE)),"－"),"")</f>
        <v/>
      </c>
      <c r="V84" s="86" t="str">
        <f t="shared" si="20"/>
        <v/>
      </c>
      <c r="W84" s="113" t="str">
        <f>IF(P84="","",IF(OR(依頼書!$M$2="選択してください",依頼書!$M$2=""),"地域を選択してください",IF(OR(依頼書!$O$2="選択してください",依頼書!$O$2=""),"建て方を選択してください",IFERROR(VLOOKUP(X84,こどもエコグレード!A:E,5,FALSE),"対象外"))))</f>
        <v/>
      </c>
      <c r="X84" s="79" t="str">
        <f>P84&amp;IF(依頼書!$O$2="戸建住宅","戸建住宅","共同住宅")&amp;依頼書!$M$2</f>
        <v>共同住宅選択してください</v>
      </c>
      <c r="Y84" s="79" t="str">
        <f t="shared" si="21"/>
        <v>子育てエコ外窓</v>
      </c>
      <c r="Z84" s="80" t="str">
        <f>IF(P84&lt;&gt;"",IFERROR(IF(依頼書!$O$2="共同住宅（4階建以上）",VLOOKUP(Y84,補助額!A:H,8,FALSE),VLOOKUP(Y84,補助額!A:H,7,FALSE)),"－"),"")</f>
        <v/>
      </c>
      <c r="AA84" s="87" t="str">
        <f t="shared" si="22"/>
        <v/>
      </c>
      <c r="AB84" s="79" t="str">
        <f t="shared" si="23"/>
        <v/>
      </c>
      <c r="AC84" s="79" t="str">
        <f t="shared" si="24"/>
        <v>子育てエコ内窓</v>
      </c>
      <c r="AD84" s="80" t="str">
        <f>IF(Q84&lt;&gt;"",IFERROR(IF(依頼書!$O$2="共同住宅（4階建以上）",VLOOKUP(AC84,補助額!A:H,8,FALSE),VLOOKUP(AC84,補助額!A:H,7,FALSE)),"－"),"")</f>
        <v/>
      </c>
      <c r="AE84" s="88" t="str">
        <f t="shared" si="25"/>
        <v/>
      </c>
      <c r="AF84" s="82" t="str">
        <f>IF(P84="","",IF(OR(依頼書!$M$2="選択してください",依頼書!$M$2=""),"地域を選択してください",IF(OR(依頼書!$O$2="選択してください",依頼書!$O$2=""),"建て方を選択してください",IFERROR(VLOOKUP(AG84,こどもエコグレード!A:F,6,FALSE),"対象外"))))</f>
        <v/>
      </c>
      <c r="AG84" s="83" t="str">
        <f>P84&amp;IF(依頼書!$O$2="戸建住宅","戸建住宅","共同住宅")&amp;依頼書!$M$2</f>
        <v>共同住宅選択してください</v>
      </c>
      <c r="AH84" s="89"/>
      <c r="AI84" s="89"/>
      <c r="AJ84" s="89"/>
    </row>
    <row r="85" spans="1:36" ht="18" customHeight="1" x14ac:dyDescent="0.4">
      <c r="A85" s="64" t="str">
        <f t="shared" si="13"/>
        <v/>
      </c>
      <c r="B85" s="64" t="str">
        <f t="shared" si="14"/>
        <v/>
      </c>
      <c r="C85" s="64" t="str">
        <f t="shared" si="15"/>
        <v/>
      </c>
      <c r="D85" s="64" t="str">
        <f t="shared" si="16"/>
        <v/>
      </c>
      <c r="E85" s="64">
        <f>IFERROR(VLOOKUP(K85&amp;L85,LIXIL対象製品リスト!T:W,3,FALSE),0)</f>
        <v>0</v>
      </c>
      <c r="F85" s="64">
        <f>IFERROR(VLOOKUP(L85&amp;M85,LIXIL対象製品リスト!T:W,4,FALSE),0)</f>
        <v>0</v>
      </c>
      <c r="H85" s="72"/>
      <c r="I85" s="72"/>
      <c r="J85" s="72"/>
      <c r="K85" s="111" t="str">
        <f>IF($H85="","",IFERROR(VLOOKUP($H85,LIXIL対象製品リスト!$A:$N,2,FALSE),"型番が存在しません"))</f>
        <v/>
      </c>
      <c r="L85" s="112" t="str">
        <f>IF($H85="","",IFERROR(VLOOKUP($H85,LIXIL対象製品リスト!$A:$N,4,FALSE),"型番が存在しません"))</f>
        <v/>
      </c>
      <c r="M85" s="111" t="str">
        <f>IF($H85="","",IFERROR(VLOOKUP($H85,LIXIL対象製品リスト!$A:$N,5,FALSE),"型番が存在しません"))</f>
        <v/>
      </c>
      <c r="N85" s="112" t="str">
        <f>IF($H85="","",IFERROR(VLOOKUP($H85,LIXIL対象製品リスト!$A:$N,8,FALSE),"型番が存在しません"))</f>
        <v/>
      </c>
      <c r="O85" s="74" t="str">
        <f>IF(OR(I85="",J85=""),"",IF((I85+E85)*(J85+F85)/10^6&gt;=サイズ!$D$13,"大（L）",IF((I85+E85)*(J85+F85)/10^6&gt;=サイズ!$D$12,"中（M）",IF((I85+E85)*(J85+F85)/10^6&gt;=サイズ!$D$11,"小（S）",IF((I85+E85)*(J85+F85)/10^6&gt;=サイズ!$D$10,"極小（X）","対象外")))))</f>
        <v/>
      </c>
      <c r="P85" s="74" t="str">
        <f t="shared" si="17"/>
        <v/>
      </c>
      <c r="Q85" s="74" t="str">
        <f>IF(H85="","",IF(K85="型番が存在しません","型番が存在しません",IF(OR(,I85="",J85=""),"サイズが一致しません",IF(IFERROR(VLOOKUP($H85,LIXIL対象製品リスト!$A:$N,14,FALSE),"型番が存在しません")=O85,"OK","サイズが一致しません"))))</f>
        <v/>
      </c>
      <c r="R85" s="85"/>
      <c r="S85" s="76" t="str">
        <f t="shared" si="18"/>
        <v/>
      </c>
      <c r="T85" s="76" t="str">
        <f t="shared" si="19"/>
        <v>窓リノベ24内窓</v>
      </c>
      <c r="U85" s="77" t="str">
        <f>IF(P85&lt;&gt;"",IFERROR(IF(依頼書!$O$2="共同住宅（4階建以上）",VLOOKUP(T85,補助額!A:H,8,FALSE),VLOOKUP(T85,補助額!A:H,7,FALSE)),"－"),"")</f>
        <v/>
      </c>
      <c r="V85" s="86" t="str">
        <f t="shared" si="20"/>
        <v/>
      </c>
      <c r="W85" s="113" t="str">
        <f>IF(P85="","",IF(OR(依頼書!$M$2="選択してください",依頼書!$M$2=""),"地域を選択してください",IF(OR(依頼書!$O$2="選択してください",依頼書!$O$2=""),"建て方を選択してください",IFERROR(VLOOKUP(X85,こどもエコグレード!A:E,5,FALSE),"対象外"))))</f>
        <v/>
      </c>
      <c r="X85" s="79" t="str">
        <f>P85&amp;IF(依頼書!$O$2="戸建住宅","戸建住宅","共同住宅")&amp;依頼書!$M$2</f>
        <v>共同住宅選択してください</v>
      </c>
      <c r="Y85" s="79" t="str">
        <f t="shared" si="21"/>
        <v>子育てエコ外窓</v>
      </c>
      <c r="Z85" s="80" t="str">
        <f>IF(P85&lt;&gt;"",IFERROR(IF(依頼書!$O$2="共同住宅（4階建以上）",VLOOKUP(Y85,補助額!A:H,8,FALSE),VLOOKUP(Y85,補助額!A:H,7,FALSE)),"－"),"")</f>
        <v/>
      </c>
      <c r="AA85" s="87" t="str">
        <f t="shared" si="22"/>
        <v/>
      </c>
      <c r="AB85" s="79" t="str">
        <f t="shared" si="23"/>
        <v/>
      </c>
      <c r="AC85" s="79" t="str">
        <f t="shared" si="24"/>
        <v>子育てエコ内窓</v>
      </c>
      <c r="AD85" s="80" t="str">
        <f>IF(Q85&lt;&gt;"",IFERROR(IF(依頼書!$O$2="共同住宅（4階建以上）",VLOOKUP(AC85,補助額!A:H,8,FALSE),VLOOKUP(AC85,補助額!A:H,7,FALSE)),"－"),"")</f>
        <v/>
      </c>
      <c r="AE85" s="88" t="str">
        <f t="shared" si="25"/>
        <v/>
      </c>
      <c r="AF85" s="82" t="str">
        <f>IF(P85="","",IF(OR(依頼書!$M$2="選択してください",依頼書!$M$2=""),"地域を選択してください",IF(OR(依頼書!$O$2="選択してください",依頼書!$O$2=""),"建て方を選択してください",IFERROR(VLOOKUP(AG85,こどもエコグレード!A:F,6,FALSE),"対象外"))))</f>
        <v/>
      </c>
      <c r="AG85" s="83" t="str">
        <f>P85&amp;IF(依頼書!$O$2="戸建住宅","戸建住宅","共同住宅")&amp;依頼書!$M$2</f>
        <v>共同住宅選択してください</v>
      </c>
      <c r="AH85" s="89"/>
      <c r="AI85" s="89"/>
      <c r="AJ85" s="89"/>
    </row>
    <row r="86" spans="1:36" ht="18" customHeight="1" x14ac:dyDescent="0.4">
      <c r="A86" s="64" t="str">
        <f t="shared" si="13"/>
        <v/>
      </c>
      <c r="B86" s="64" t="str">
        <f t="shared" si="14"/>
        <v/>
      </c>
      <c r="C86" s="64" t="str">
        <f t="shared" si="15"/>
        <v/>
      </c>
      <c r="D86" s="64" t="str">
        <f t="shared" si="16"/>
        <v/>
      </c>
      <c r="E86" s="64">
        <f>IFERROR(VLOOKUP(K86&amp;L86,LIXIL対象製品リスト!T:W,3,FALSE),0)</f>
        <v>0</v>
      </c>
      <c r="F86" s="64">
        <f>IFERROR(VLOOKUP(L86&amp;M86,LIXIL対象製品リスト!T:W,4,FALSE),0)</f>
        <v>0</v>
      </c>
      <c r="H86" s="72"/>
      <c r="I86" s="72"/>
      <c r="J86" s="72"/>
      <c r="K86" s="111" t="str">
        <f>IF($H86="","",IFERROR(VLOOKUP($H86,LIXIL対象製品リスト!$A:$N,2,FALSE),"型番が存在しません"))</f>
        <v/>
      </c>
      <c r="L86" s="112" t="str">
        <f>IF($H86="","",IFERROR(VLOOKUP($H86,LIXIL対象製品リスト!$A:$N,4,FALSE),"型番が存在しません"))</f>
        <v/>
      </c>
      <c r="M86" s="111" t="str">
        <f>IF($H86="","",IFERROR(VLOOKUP($H86,LIXIL対象製品リスト!$A:$N,5,FALSE),"型番が存在しません"))</f>
        <v/>
      </c>
      <c r="N86" s="112" t="str">
        <f>IF($H86="","",IFERROR(VLOOKUP($H86,LIXIL対象製品リスト!$A:$N,8,FALSE),"型番が存在しません"))</f>
        <v/>
      </c>
      <c r="O86" s="74" t="str">
        <f>IF(OR(I86="",J86=""),"",IF((I86+E86)*(J86+F86)/10^6&gt;=サイズ!$D$13,"大（L）",IF((I86+E86)*(J86+F86)/10^6&gt;=サイズ!$D$12,"中（M）",IF((I86+E86)*(J86+F86)/10^6&gt;=サイズ!$D$11,"小（S）",IF((I86+E86)*(J86+F86)/10^6&gt;=サイズ!$D$10,"極小（X）","対象外")))))</f>
        <v/>
      </c>
      <c r="P86" s="74" t="str">
        <f t="shared" si="17"/>
        <v/>
      </c>
      <c r="Q86" s="74" t="str">
        <f>IF(H86="","",IF(K86="型番が存在しません","型番が存在しません",IF(OR(,I86="",J86=""),"サイズが一致しません",IF(IFERROR(VLOOKUP($H86,LIXIL対象製品リスト!$A:$N,14,FALSE),"型番が存在しません")=O86,"OK","サイズが一致しません"))))</f>
        <v/>
      </c>
      <c r="R86" s="85"/>
      <c r="S86" s="76" t="str">
        <f t="shared" si="18"/>
        <v/>
      </c>
      <c r="T86" s="76" t="str">
        <f t="shared" si="19"/>
        <v>窓リノベ24内窓</v>
      </c>
      <c r="U86" s="77" t="str">
        <f>IF(P86&lt;&gt;"",IFERROR(IF(依頼書!$O$2="共同住宅（4階建以上）",VLOOKUP(T86,補助額!A:H,8,FALSE),VLOOKUP(T86,補助額!A:H,7,FALSE)),"－"),"")</f>
        <v/>
      </c>
      <c r="V86" s="86" t="str">
        <f t="shared" si="20"/>
        <v/>
      </c>
      <c r="W86" s="113" t="str">
        <f>IF(P86="","",IF(OR(依頼書!$M$2="選択してください",依頼書!$M$2=""),"地域を選択してください",IF(OR(依頼書!$O$2="選択してください",依頼書!$O$2=""),"建て方を選択してください",IFERROR(VLOOKUP(X86,こどもエコグレード!A:E,5,FALSE),"対象外"))))</f>
        <v/>
      </c>
      <c r="X86" s="79" t="str">
        <f>P86&amp;IF(依頼書!$O$2="戸建住宅","戸建住宅","共同住宅")&amp;依頼書!$M$2</f>
        <v>共同住宅選択してください</v>
      </c>
      <c r="Y86" s="79" t="str">
        <f t="shared" si="21"/>
        <v>子育てエコ外窓</v>
      </c>
      <c r="Z86" s="80" t="str">
        <f>IF(P86&lt;&gt;"",IFERROR(IF(依頼書!$O$2="共同住宅（4階建以上）",VLOOKUP(Y86,補助額!A:H,8,FALSE),VLOOKUP(Y86,補助額!A:H,7,FALSE)),"－"),"")</f>
        <v/>
      </c>
      <c r="AA86" s="87" t="str">
        <f t="shared" si="22"/>
        <v/>
      </c>
      <c r="AB86" s="79" t="str">
        <f t="shared" si="23"/>
        <v/>
      </c>
      <c r="AC86" s="79" t="str">
        <f t="shared" si="24"/>
        <v>子育てエコ内窓</v>
      </c>
      <c r="AD86" s="80" t="str">
        <f>IF(Q86&lt;&gt;"",IFERROR(IF(依頼書!$O$2="共同住宅（4階建以上）",VLOOKUP(AC86,補助額!A:H,8,FALSE),VLOOKUP(AC86,補助額!A:H,7,FALSE)),"－"),"")</f>
        <v/>
      </c>
      <c r="AE86" s="88" t="str">
        <f t="shared" si="25"/>
        <v/>
      </c>
      <c r="AF86" s="82" t="str">
        <f>IF(P86="","",IF(OR(依頼書!$M$2="選択してください",依頼書!$M$2=""),"地域を選択してください",IF(OR(依頼書!$O$2="選択してください",依頼書!$O$2=""),"建て方を選択してください",IFERROR(VLOOKUP(AG86,こどもエコグレード!A:F,6,FALSE),"対象外"))))</f>
        <v/>
      </c>
      <c r="AG86" s="83" t="str">
        <f>P86&amp;IF(依頼書!$O$2="戸建住宅","戸建住宅","共同住宅")&amp;依頼書!$M$2</f>
        <v>共同住宅選択してください</v>
      </c>
      <c r="AH86" s="89"/>
      <c r="AI86" s="89"/>
      <c r="AJ86" s="89"/>
    </row>
    <row r="87" spans="1:36" ht="18" customHeight="1" x14ac:dyDescent="0.4">
      <c r="A87" s="64" t="str">
        <f t="shared" si="13"/>
        <v/>
      </c>
      <c r="B87" s="64" t="str">
        <f t="shared" si="14"/>
        <v/>
      </c>
      <c r="C87" s="64" t="str">
        <f t="shared" si="15"/>
        <v/>
      </c>
      <c r="D87" s="64" t="str">
        <f t="shared" si="16"/>
        <v/>
      </c>
      <c r="E87" s="64">
        <f>IFERROR(VLOOKUP(K87&amp;L87,LIXIL対象製品リスト!T:W,3,FALSE),0)</f>
        <v>0</v>
      </c>
      <c r="F87" s="64">
        <f>IFERROR(VLOOKUP(L87&amp;M87,LIXIL対象製品リスト!T:W,4,FALSE),0)</f>
        <v>0</v>
      </c>
      <c r="H87" s="72"/>
      <c r="I87" s="72"/>
      <c r="J87" s="72"/>
      <c r="K87" s="111" t="str">
        <f>IF($H87="","",IFERROR(VLOOKUP($H87,LIXIL対象製品リスト!$A:$N,2,FALSE),"型番が存在しません"))</f>
        <v/>
      </c>
      <c r="L87" s="112" t="str">
        <f>IF($H87="","",IFERROR(VLOOKUP($H87,LIXIL対象製品リスト!$A:$N,4,FALSE),"型番が存在しません"))</f>
        <v/>
      </c>
      <c r="M87" s="111" t="str">
        <f>IF($H87="","",IFERROR(VLOOKUP($H87,LIXIL対象製品リスト!$A:$N,5,FALSE),"型番が存在しません"))</f>
        <v/>
      </c>
      <c r="N87" s="112" t="str">
        <f>IF($H87="","",IFERROR(VLOOKUP($H87,LIXIL対象製品リスト!$A:$N,8,FALSE),"型番が存在しません"))</f>
        <v/>
      </c>
      <c r="O87" s="74" t="str">
        <f>IF(OR(I87="",J87=""),"",IF((I87+E87)*(J87+F87)/10^6&gt;=サイズ!$D$13,"大（L）",IF((I87+E87)*(J87+F87)/10^6&gt;=サイズ!$D$12,"中（M）",IF((I87+E87)*(J87+F87)/10^6&gt;=サイズ!$D$11,"小（S）",IF((I87+E87)*(J87+F87)/10^6&gt;=サイズ!$D$10,"極小（X）","対象外")))))</f>
        <v/>
      </c>
      <c r="P87" s="74" t="str">
        <f t="shared" si="17"/>
        <v/>
      </c>
      <c r="Q87" s="74" t="str">
        <f>IF(H87="","",IF(K87="型番が存在しません","型番が存在しません",IF(OR(,I87="",J87=""),"サイズが一致しません",IF(IFERROR(VLOOKUP($H87,LIXIL対象製品リスト!$A:$N,14,FALSE),"型番が存在しません")=O87,"OK","サイズが一致しません"))))</f>
        <v/>
      </c>
      <c r="R87" s="85"/>
      <c r="S87" s="76" t="str">
        <f t="shared" si="18"/>
        <v/>
      </c>
      <c r="T87" s="76" t="str">
        <f t="shared" si="19"/>
        <v>窓リノベ24内窓</v>
      </c>
      <c r="U87" s="77" t="str">
        <f>IF(P87&lt;&gt;"",IFERROR(IF(依頼書!$O$2="共同住宅（4階建以上）",VLOOKUP(T87,補助額!A:H,8,FALSE),VLOOKUP(T87,補助額!A:H,7,FALSE)),"－"),"")</f>
        <v/>
      </c>
      <c r="V87" s="86" t="str">
        <f t="shared" si="20"/>
        <v/>
      </c>
      <c r="W87" s="113" t="str">
        <f>IF(P87="","",IF(OR(依頼書!$M$2="選択してください",依頼書!$M$2=""),"地域を選択してください",IF(OR(依頼書!$O$2="選択してください",依頼書!$O$2=""),"建て方を選択してください",IFERROR(VLOOKUP(X87,こどもエコグレード!A:E,5,FALSE),"対象外"))))</f>
        <v/>
      </c>
      <c r="X87" s="79" t="str">
        <f>P87&amp;IF(依頼書!$O$2="戸建住宅","戸建住宅","共同住宅")&amp;依頼書!$M$2</f>
        <v>共同住宅選択してください</v>
      </c>
      <c r="Y87" s="79" t="str">
        <f t="shared" si="21"/>
        <v>子育てエコ外窓</v>
      </c>
      <c r="Z87" s="80" t="str">
        <f>IF(P87&lt;&gt;"",IFERROR(IF(依頼書!$O$2="共同住宅（4階建以上）",VLOOKUP(Y87,補助額!A:H,8,FALSE),VLOOKUP(Y87,補助額!A:H,7,FALSE)),"－"),"")</f>
        <v/>
      </c>
      <c r="AA87" s="87" t="str">
        <f t="shared" si="22"/>
        <v/>
      </c>
      <c r="AB87" s="79" t="str">
        <f t="shared" si="23"/>
        <v/>
      </c>
      <c r="AC87" s="79" t="str">
        <f t="shared" si="24"/>
        <v>子育てエコ内窓</v>
      </c>
      <c r="AD87" s="80" t="str">
        <f>IF(Q87&lt;&gt;"",IFERROR(IF(依頼書!$O$2="共同住宅（4階建以上）",VLOOKUP(AC87,補助額!A:H,8,FALSE),VLOOKUP(AC87,補助額!A:H,7,FALSE)),"－"),"")</f>
        <v/>
      </c>
      <c r="AE87" s="88" t="str">
        <f t="shared" si="25"/>
        <v/>
      </c>
      <c r="AF87" s="82" t="str">
        <f>IF(P87="","",IF(OR(依頼書!$M$2="選択してください",依頼書!$M$2=""),"地域を選択してください",IF(OR(依頼書!$O$2="選択してください",依頼書!$O$2=""),"建て方を選択してください",IFERROR(VLOOKUP(AG87,こどもエコグレード!A:F,6,FALSE),"対象外"))))</f>
        <v/>
      </c>
      <c r="AG87" s="83" t="str">
        <f>P87&amp;IF(依頼書!$O$2="戸建住宅","戸建住宅","共同住宅")&amp;依頼書!$M$2</f>
        <v>共同住宅選択してください</v>
      </c>
      <c r="AH87" s="89"/>
      <c r="AI87" s="89"/>
      <c r="AJ87" s="89"/>
    </row>
    <row r="88" spans="1:36" ht="18" customHeight="1" x14ac:dyDescent="0.4">
      <c r="A88" s="64" t="str">
        <f t="shared" si="13"/>
        <v/>
      </c>
      <c r="B88" s="64" t="str">
        <f t="shared" si="14"/>
        <v/>
      </c>
      <c r="C88" s="64" t="str">
        <f t="shared" si="15"/>
        <v/>
      </c>
      <c r="D88" s="64" t="str">
        <f t="shared" si="16"/>
        <v/>
      </c>
      <c r="E88" s="64">
        <f>IFERROR(VLOOKUP(K88&amp;L88,LIXIL対象製品リスト!T:W,3,FALSE),0)</f>
        <v>0</v>
      </c>
      <c r="F88" s="64">
        <f>IFERROR(VLOOKUP(L88&amp;M88,LIXIL対象製品リスト!T:W,4,FALSE),0)</f>
        <v>0</v>
      </c>
      <c r="H88" s="72"/>
      <c r="I88" s="72"/>
      <c r="J88" s="72"/>
      <c r="K88" s="111" t="str">
        <f>IF($H88="","",IFERROR(VLOOKUP($H88,LIXIL対象製品リスト!$A:$N,2,FALSE),"型番が存在しません"))</f>
        <v/>
      </c>
      <c r="L88" s="112" t="str">
        <f>IF($H88="","",IFERROR(VLOOKUP($H88,LIXIL対象製品リスト!$A:$N,4,FALSE),"型番が存在しません"))</f>
        <v/>
      </c>
      <c r="M88" s="111" t="str">
        <f>IF($H88="","",IFERROR(VLOOKUP($H88,LIXIL対象製品リスト!$A:$N,5,FALSE),"型番が存在しません"))</f>
        <v/>
      </c>
      <c r="N88" s="112" t="str">
        <f>IF($H88="","",IFERROR(VLOOKUP($H88,LIXIL対象製品リスト!$A:$N,8,FALSE),"型番が存在しません"))</f>
        <v/>
      </c>
      <c r="O88" s="74" t="str">
        <f>IF(OR(I88="",J88=""),"",IF((I88+E88)*(J88+F88)/10^6&gt;=サイズ!$D$13,"大（L）",IF((I88+E88)*(J88+F88)/10^6&gt;=サイズ!$D$12,"中（M）",IF((I88+E88)*(J88+F88)/10^6&gt;=サイズ!$D$11,"小（S）",IF((I88+E88)*(J88+F88)/10^6&gt;=サイズ!$D$10,"極小（X）","対象外")))))</f>
        <v/>
      </c>
      <c r="P88" s="74" t="str">
        <f t="shared" si="17"/>
        <v/>
      </c>
      <c r="Q88" s="74" t="str">
        <f>IF(H88="","",IF(K88="型番が存在しません","型番が存在しません",IF(OR(,I88="",J88=""),"サイズが一致しません",IF(IFERROR(VLOOKUP($H88,LIXIL対象製品リスト!$A:$N,14,FALSE),"型番が存在しません")=O88,"OK","サイズが一致しません"))))</f>
        <v/>
      </c>
      <c r="R88" s="85"/>
      <c r="S88" s="76" t="str">
        <f t="shared" si="18"/>
        <v/>
      </c>
      <c r="T88" s="76" t="str">
        <f t="shared" si="19"/>
        <v>窓リノベ24内窓</v>
      </c>
      <c r="U88" s="77" t="str">
        <f>IF(P88&lt;&gt;"",IFERROR(IF(依頼書!$O$2="共同住宅（4階建以上）",VLOOKUP(T88,補助額!A:H,8,FALSE),VLOOKUP(T88,補助額!A:H,7,FALSE)),"－"),"")</f>
        <v/>
      </c>
      <c r="V88" s="86" t="str">
        <f t="shared" si="20"/>
        <v/>
      </c>
      <c r="W88" s="113" t="str">
        <f>IF(P88="","",IF(OR(依頼書!$M$2="選択してください",依頼書!$M$2=""),"地域を選択してください",IF(OR(依頼書!$O$2="選択してください",依頼書!$O$2=""),"建て方を選択してください",IFERROR(VLOOKUP(X88,こどもエコグレード!A:E,5,FALSE),"対象外"))))</f>
        <v/>
      </c>
      <c r="X88" s="79" t="str">
        <f>P88&amp;IF(依頼書!$O$2="戸建住宅","戸建住宅","共同住宅")&amp;依頼書!$M$2</f>
        <v>共同住宅選択してください</v>
      </c>
      <c r="Y88" s="79" t="str">
        <f t="shared" si="21"/>
        <v>子育てエコ外窓</v>
      </c>
      <c r="Z88" s="80" t="str">
        <f>IF(P88&lt;&gt;"",IFERROR(IF(依頼書!$O$2="共同住宅（4階建以上）",VLOOKUP(Y88,補助額!A:H,8,FALSE),VLOOKUP(Y88,補助額!A:H,7,FALSE)),"－"),"")</f>
        <v/>
      </c>
      <c r="AA88" s="87" t="str">
        <f t="shared" si="22"/>
        <v/>
      </c>
      <c r="AB88" s="79" t="str">
        <f t="shared" si="23"/>
        <v/>
      </c>
      <c r="AC88" s="79" t="str">
        <f t="shared" si="24"/>
        <v>子育てエコ内窓</v>
      </c>
      <c r="AD88" s="80" t="str">
        <f>IF(Q88&lt;&gt;"",IFERROR(IF(依頼書!$O$2="共同住宅（4階建以上）",VLOOKUP(AC88,補助額!A:H,8,FALSE),VLOOKUP(AC88,補助額!A:H,7,FALSE)),"－"),"")</f>
        <v/>
      </c>
      <c r="AE88" s="88" t="str">
        <f t="shared" si="25"/>
        <v/>
      </c>
      <c r="AF88" s="82" t="str">
        <f>IF(P88="","",IF(OR(依頼書!$M$2="選択してください",依頼書!$M$2=""),"地域を選択してください",IF(OR(依頼書!$O$2="選択してください",依頼書!$O$2=""),"建て方を選択してください",IFERROR(VLOOKUP(AG88,こどもエコグレード!A:F,6,FALSE),"対象外"))))</f>
        <v/>
      </c>
      <c r="AG88" s="83" t="str">
        <f>P88&amp;IF(依頼書!$O$2="戸建住宅","戸建住宅","共同住宅")&amp;依頼書!$M$2</f>
        <v>共同住宅選択してください</v>
      </c>
      <c r="AH88" s="89"/>
      <c r="AI88" s="89"/>
      <c r="AJ88" s="89"/>
    </row>
    <row r="89" spans="1:36" ht="18" customHeight="1" x14ac:dyDescent="0.4">
      <c r="A89" s="64" t="str">
        <f t="shared" si="13"/>
        <v/>
      </c>
      <c r="B89" s="64" t="str">
        <f t="shared" si="14"/>
        <v/>
      </c>
      <c r="C89" s="64" t="str">
        <f t="shared" si="15"/>
        <v/>
      </c>
      <c r="D89" s="64" t="str">
        <f t="shared" si="16"/>
        <v/>
      </c>
      <c r="E89" s="64">
        <f>IFERROR(VLOOKUP(K89&amp;L89,LIXIL対象製品リスト!T:W,3,FALSE),0)</f>
        <v>0</v>
      </c>
      <c r="F89" s="64">
        <f>IFERROR(VLOOKUP(L89&amp;M89,LIXIL対象製品リスト!T:W,4,FALSE),0)</f>
        <v>0</v>
      </c>
      <c r="H89" s="72"/>
      <c r="I89" s="72"/>
      <c r="J89" s="72"/>
      <c r="K89" s="111" t="str">
        <f>IF($H89="","",IFERROR(VLOOKUP($H89,LIXIL対象製品リスト!$A:$N,2,FALSE),"型番が存在しません"))</f>
        <v/>
      </c>
      <c r="L89" s="112" t="str">
        <f>IF($H89="","",IFERROR(VLOOKUP($H89,LIXIL対象製品リスト!$A:$N,4,FALSE),"型番が存在しません"))</f>
        <v/>
      </c>
      <c r="M89" s="111" t="str">
        <f>IF($H89="","",IFERROR(VLOOKUP($H89,LIXIL対象製品リスト!$A:$N,5,FALSE),"型番が存在しません"))</f>
        <v/>
      </c>
      <c r="N89" s="112" t="str">
        <f>IF($H89="","",IFERROR(VLOOKUP($H89,LIXIL対象製品リスト!$A:$N,8,FALSE),"型番が存在しません"))</f>
        <v/>
      </c>
      <c r="O89" s="74" t="str">
        <f>IF(OR(I89="",J89=""),"",IF((I89+E89)*(J89+F89)/10^6&gt;=サイズ!$D$13,"大（L）",IF((I89+E89)*(J89+F89)/10^6&gt;=サイズ!$D$12,"中（M）",IF((I89+E89)*(J89+F89)/10^6&gt;=サイズ!$D$11,"小（S）",IF((I89+E89)*(J89+F89)/10^6&gt;=サイズ!$D$10,"極小（X）","対象外")))))</f>
        <v/>
      </c>
      <c r="P89" s="74" t="str">
        <f t="shared" si="17"/>
        <v/>
      </c>
      <c r="Q89" s="74" t="str">
        <f>IF(H89="","",IF(K89="型番が存在しません","型番が存在しません",IF(OR(,I89="",J89=""),"サイズが一致しません",IF(IFERROR(VLOOKUP($H89,LIXIL対象製品リスト!$A:$N,14,FALSE),"型番が存在しません")=O89,"OK","サイズが一致しません"))))</f>
        <v/>
      </c>
      <c r="R89" s="85"/>
      <c r="S89" s="76" t="str">
        <f t="shared" si="18"/>
        <v/>
      </c>
      <c r="T89" s="76" t="str">
        <f t="shared" si="19"/>
        <v>窓リノベ24内窓</v>
      </c>
      <c r="U89" s="77" t="str">
        <f>IF(P89&lt;&gt;"",IFERROR(IF(依頼書!$O$2="共同住宅（4階建以上）",VLOOKUP(T89,補助額!A:H,8,FALSE),VLOOKUP(T89,補助額!A:H,7,FALSE)),"－"),"")</f>
        <v/>
      </c>
      <c r="V89" s="86" t="str">
        <f t="shared" si="20"/>
        <v/>
      </c>
      <c r="W89" s="113" t="str">
        <f>IF(P89="","",IF(OR(依頼書!$M$2="選択してください",依頼書!$M$2=""),"地域を選択してください",IF(OR(依頼書!$O$2="選択してください",依頼書!$O$2=""),"建て方を選択してください",IFERROR(VLOOKUP(X89,こどもエコグレード!A:E,5,FALSE),"対象外"))))</f>
        <v/>
      </c>
      <c r="X89" s="79" t="str">
        <f>P89&amp;IF(依頼書!$O$2="戸建住宅","戸建住宅","共同住宅")&amp;依頼書!$M$2</f>
        <v>共同住宅選択してください</v>
      </c>
      <c r="Y89" s="79" t="str">
        <f t="shared" si="21"/>
        <v>子育てエコ外窓</v>
      </c>
      <c r="Z89" s="80" t="str">
        <f>IF(P89&lt;&gt;"",IFERROR(IF(依頼書!$O$2="共同住宅（4階建以上）",VLOOKUP(Y89,補助額!A:H,8,FALSE),VLOOKUP(Y89,補助額!A:H,7,FALSE)),"－"),"")</f>
        <v/>
      </c>
      <c r="AA89" s="87" t="str">
        <f t="shared" si="22"/>
        <v/>
      </c>
      <c r="AB89" s="79" t="str">
        <f t="shared" si="23"/>
        <v/>
      </c>
      <c r="AC89" s="79" t="str">
        <f t="shared" si="24"/>
        <v>子育てエコ内窓</v>
      </c>
      <c r="AD89" s="80" t="str">
        <f>IF(Q89&lt;&gt;"",IFERROR(IF(依頼書!$O$2="共同住宅（4階建以上）",VLOOKUP(AC89,補助額!A:H,8,FALSE),VLOOKUP(AC89,補助額!A:H,7,FALSE)),"－"),"")</f>
        <v/>
      </c>
      <c r="AE89" s="88" t="str">
        <f t="shared" si="25"/>
        <v/>
      </c>
      <c r="AF89" s="82" t="str">
        <f>IF(P89="","",IF(OR(依頼書!$M$2="選択してください",依頼書!$M$2=""),"地域を選択してください",IF(OR(依頼書!$O$2="選択してください",依頼書!$O$2=""),"建て方を選択してください",IFERROR(VLOOKUP(AG89,こどもエコグレード!A:F,6,FALSE),"対象外"))))</f>
        <v/>
      </c>
      <c r="AG89" s="83" t="str">
        <f>P89&amp;IF(依頼書!$O$2="戸建住宅","戸建住宅","共同住宅")&amp;依頼書!$M$2</f>
        <v>共同住宅選択してください</v>
      </c>
      <c r="AH89" s="89"/>
      <c r="AI89" s="89"/>
      <c r="AJ89" s="89"/>
    </row>
    <row r="90" spans="1:36" ht="18" customHeight="1" x14ac:dyDescent="0.4">
      <c r="A90" s="64" t="str">
        <f t="shared" si="13"/>
        <v/>
      </c>
      <c r="B90" s="64" t="str">
        <f t="shared" si="14"/>
        <v/>
      </c>
      <c r="C90" s="64" t="str">
        <f t="shared" si="15"/>
        <v/>
      </c>
      <c r="D90" s="64" t="str">
        <f t="shared" si="16"/>
        <v/>
      </c>
      <c r="E90" s="64">
        <f>IFERROR(VLOOKUP(K90&amp;L90,LIXIL対象製品リスト!T:W,3,FALSE),0)</f>
        <v>0</v>
      </c>
      <c r="F90" s="64">
        <f>IFERROR(VLOOKUP(L90&amp;M90,LIXIL対象製品リスト!T:W,4,FALSE),0)</f>
        <v>0</v>
      </c>
      <c r="H90" s="72"/>
      <c r="I90" s="72"/>
      <c r="J90" s="72"/>
      <c r="K90" s="111" t="str">
        <f>IF($H90="","",IFERROR(VLOOKUP($H90,LIXIL対象製品リスト!$A:$N,2,FALSE),"型番が存在しません"))</f>
        <v/>
      </c>
      <c r="L90" s="112" t="str">
        <f>IF($H90="","",IFERROR(VLOOKUP($H90,LIXIL対象製品リスト!$A:$N,4,FALSE),"型番が存在しません"))</f>
        <v/>
      </c>
      <c r="M90" s="111" t="str">
        <f>IF($H90="","",IFERROR(VLOOKUP($H90,LIXIL対象製品リスト!$A:$N,5,FALSE),"型番が存在しません"))</f>
        <v/>
      </c>
      <c r="N90" s="112" t="str">
        <f>IF($H90="","",IFERROR(VLOOKUP($H90,LIXIL対象製品リスト!$A:$N,8,FALSE),"型番が存在しません"))</f>
        <v/>
      </c>
      <c r="O90" s="74" t="str">
        <f>IF(OR(I90="",J90=""),"",IF((I90+E90)*(J90+F90)/10^6&gt;=サイズ!$D$13,"大（L）",IF((I90+E90)*(J90+F90)/10^6&gt;=サイズ!$D$12,"中（M）",IF((I90+E90)*(J90+F90)/10^6&gt;=サイズ!$D$11,"小（S）",IF((I90+E90)*(J90+F90)/10^6&gt;=サイズ!$D$10,"極小（X）","対象外")))))</f>
        <v/>
      </c>
      <c r="P90" s="74" t="str">
        <f t="shared" si="17"/>
        <v/>
      </c>
      <c r="Q90" s="74" t="str">
        <f>IF(H90="","",IF(K90="型番が存在しません","型番が存在しません",IF(OR(,I90="",J90=""),"サイズが一致しません",IF(IFERROR(VLOOKUP($H90,LIXIL対象製品リスト!$A:$N,14,FALSE),"型番が存在しません")=O90,"OK","サイズが一致しません"))))</f>
        <v/>
      </c>
      <c r="R90" s="85"/>
      <c r="S90" s="76" t="str">
        <f t="shared" si="18"/>
        <v/>
      </c>
      <c r="T90" s="76" t="str">
        <f t="shared" si="19"/>
        <v>窓リノベ24内窓</v>
      </c>
      <c r="U90" s="77" t="str">
        <f>IF(P90&lt;&gt;"",IFERROR(IF(依頼書!$O$2="共同住宅（4階建以上）",VLOOKUP(T90,補助額!A:H,8,FALSE),VLOOKUP(T90,補助額!A:H,7,FALSE)),"－"),"")</f>
        <v/>
      </c>
      <c r="V90" s="86" t="str">
        <f t="shared" si="20"/>
        <v/>
      </c>
      <c r="W90" s="113" t="str">
        <f>IF(P90="","",IF(OR(依頼書!$M$2="選択してください",依頼書!$M$2=""),"地域を選択してください",IF(OR(依頼書!$O$2="選択してください",依頼書!$O$2=""),"建て方を選択してください",IFERROR(VLOOKUP(X90,こどもエコグレード!A:E,5,FALSE),"対象外"))))</f>
        <v/>
      </c>
      <c r="X90" s="79" t="str">
        <f>P90&amp;IF(依頼書!$O$2="戸建住宅","戸建住宅","共同住宅")&amp;依頼書!$M$2</f>
        <v>共同住宅選択してください</v>
      </c>
      <c r="Y90" s="79" t="str">
        <f t="shared" si="21"/>
        <v>子育てエコ外窓</v>
      </c>
      <c r="Z90" s="80" t="str">
        <f>IF(P90&lt;&gt;"",IFERROR(IF(依頼書!$O$2="共同住宅（4階建以上）",VLOOKUP(Y90,補助額!A:H,8,FALSE),VLOOKUP(Y90,補助額!A:H,7,FALSE)),"－"),"")</f>
        <v/>
      </c>
      <c r="AA90" s="87" t="str">
        <f t="shared" si="22"/>
        <v/>
      </c>
      <c r="AB90" s="79" t="str">
        <f t="shared" si="23"/>
        <v/>
      </c>
      <c r="AC90" s="79" t="str">
        <f t="shared" si="24"/>
        <v>子育てエコ内窓</v>
      </c>
      <c r="AD90" s="80" t="str">
        <f>IF(Q90&lt;&gt;"",IFERROR(IF(依頼書!$O$2="共同住宅（4階建以上）",VLOOKUP(AC90,補助額!A:H,8,FALSE),VLOOKUP(AC90,補助額!A:H,7,FALSE)),"－"),"")</f>
        <v/>
      </c>
      <c r="AE90" s="88" t="str">
        <f t="shared" si="25"/>
        <v/>
      </c>
      <c r="AF90" s="82" t="str">
        <f>IF(P90="","",IF(OR(依頼書!$M$2="選択してください",依頼書!$M$2=""),"地域を選択してください",IF(OR(依頼書!$O$2="選択してください",依頼書!$O$2=""),"建て方を選択してください",IFERROR(VLOOKUP(AG90,こどもエコグレード!A:F,6,FALSE),"対象外"))))</f>
        <v/>
      </c>
      <c r="AG90" s="83" t="str">
        <f>P90&amp;IF(依頼書!$O$2="戸建住宅","戸建住宅","共同住宅")&amp;依頼書!$M$2</f>
        <v>共同住宅選択してください</v>
      </c>
      <c r="AH90" s="89"/>
      <c r="AI90" s="89"/>
      <c r="AJ90" s="89"/>
    </row>
    <row r="91" spans="1:36" ht="18" customHeight="1" x14ac:dyDescent="0.4">
      <c r="A91" s="64" t="str">
        <f t="shared" si="13"/>
        <v/>
      </c>
      <c r="B91" s="64" t="str">
        <f t="shared" si="14"/>
        <v/>
      </c>
      <c r="C91" s="64" t="str">
        <f t="shared" si="15"/>
        <v/>
      </c>
      <c r="D91" s="64" t="str">
        <f t="shared" si="16"/>
        <v/>
      </c>
      <c r="E91" s="64">
        <f>IFERROR(VLOOKUP(K91&amp;L91,LIXIL対象製品リスト!T:W,3,FALSE),0)</f>
        <v>0</v>
      </c>
      <c r="F91" s="64">
        <f>IFERROR(VLOOKUP(L91&amp;M91,LIXIL対象製品リスト!T:W,4,FALSE),0)</f>
        <v>0</v>
      </c>
      <c r="H91" s="72"/>
      <c r="I91" s="72"/>
      <c r="J91" s="72"/>
      <c r="K91" s="111" t="str">
        <f>IF($H91="","",IFERROR(VLOOKUP($H91,LIXIL対象製品リスト!$A:$N,2,FALSE),"型番が存在しません"))</f>
        <v/>
      </c>
      <c r="L91" s="112" t="str">
        <f>IF($H91="","",IFERROR(VLOOKUP($H91,LIXIL対象製品リスト!$A:$N,4,FALSE),"型番が存在しません"))</f>
        <v/>
      </c>
      <c r="M91" s="111" t="str">
        <f>IF($H91="","",IFERROR(VLOOKUP($H91,LIXIL対象製品リスト!$A:$N,5,FALSE),"型番が存在しません"))</f>
        <v/>
      </c>
      <c r="N91" s="112" t="str">
        <f>IF($H91="","",IFERROR(VLOOKUP($H91,LIXIL対象製品リスト!$A:$N,8,FALSE),"型番が存在しません"))</f>
        <v/>
      </c>
      <c r="O91" s="74" t="str">
        <f>IF(OR(I91="",J91=""),"",IF((I91+E91)*(J91+F91)/10^6&gt;=サイズ!$D$13,"大（L）",IF((I91+E91)*(J91+F91)/10^6&gt;=サイズ!$D$12,"中（M）",IF((I91+E91)*(J91+F91)/10^6&gt;=サイズ!$D$11,"小（S）",IF((I91+E91)*(J91+F91)/10^6&gt;=サイズ!$D$10,"極小（X）","対象外")))))</f>
        <v/>
      </c>
      <c r="P91" s="74" t="str">
        <f t="shared" si="17"/>
        <v/>
      </c>
      <c r="Q91" s="74" t="str">
        <f>IF(H91="","",IF(K91="型番が存在しません","型番が存在しません",IF(OR(,I91="",J91=""),"サイズが一致しません",IF(IFERROR(VLOOKUP($H91,LIXIL対象製品リスト!$A:$N,14,FALSE),"型番が存在しません")=O91,"OK","サイズが一致しません"))))</f>
        <v/>
      </c>
      <c r="R91" s="85"/>
      <c r="S91" s="76" t="str">
        <f t="shared" si="18"/>
        <v/>
      </c>
      <c r="T91" s="76" t="str">
        <f t="shared" si="19"/>
        <v>窓リノベ24内窓</v>
      </c>
      <c r="U91" s="77" t="str">
        <f>IF(P91&lt;&gt;"",IFERROR(IF(依頼書!$O$2="共同住宅（4階建以上）",VLOOKUP(T91,補助額!A:H,8,FALSE),VLOOKUP(T91,補助額!A:H,7,FALSE)),"－"),"")</f>
        <v/>
      </c>
      <c r="V91" s="86" t="str">
        <f t="shared" si="20"/>
        <v/>
      </c>
      <c r="W91" s="113" t="str">
        <f>IF(P91="","",IF(OR(依頼書!$M$2="選択してください",依頼書!$M$2=""),"地域を選択してください",IF(OR(依頼書!$O$2="選択してください",依頼書!$O$2=""),"建て方を選択してください",IFERROR(VLOOKUP(X91,こどもエコグレード!A:E,5,FALSE),"対象外"))))</f>
        <v/>
      </c>
      <c r="X91" s="79" t="str">
        <f>P91&amp;IF(依頼書!$O$2="戸建住宅","戸建住宅","共同住宅")&amp;依頼書!$M$2</f>
        <v>共同住宅選択してください</v>
      </c>
      <c r="Y91" s="79" t="str">
        <f t="shared" si="21"/>
        <v>子育てエコ外窓</v>
      </c>
      <c r="Z91" s="80" t="str">
        <f>IF(P91&lt;&gt;"",IFERROR(IF(依頼書!$O$2="共同住宅（4階建以上）",VLOOKUP(Y91,補助額!A:H,8,FALSE),VLOOKUP(Y91,補助額!A:H,7,FALSE)),"－"),"")</f>
        <v/>
      </c>
      <c r="AA91" s="87" t="str">
        <f t="shared" si="22"/>
        <v/>
      </c>
      <c r="AB91" s="79" t="str">
        <f t="shared" si="23"/>
        <v/>
      </c>
      <c r="AC91" s="79" t="str">
        <f t="shared" si="24"/>
        <v>子育てエコ内窓</v>
      </c>
      <c r="AD91" s="80" t="str">
        <f>IF(Q91&lt;&gt;"",IFERROR(IF(依頼書!$O$2="共同住宅（4階建以上）",VLOOKUP(AC91,補助額!A:H,8,FALSE),VLOOKUP(AC91,補助額!A:H,7,FALSE)),"－"),"")</f>
        <v/>
      </c>
      <c r="AE91" s="88" t="str">
        <f t="shared" si="25"/>
        <v/>
      </c>
      <c r="AF91" s="82" t="str">
        <f>IF(P91="","",IF(OR(依頼書!$M$2="選択してください",依頼書!$M$2=""),"地域を選択してください",IF(OR(依頼書!$O$2="選択してください",依頼書!$O$2=""),"建て方を選択してください",IFERROR(VLOOKUP(AG91,こどもエコグレード!A:F,6,FALSE),"対象外"))))</f>
        <v/>
      </c>
      <c r="AG91" s="83" t="str">
        <f>P91&amp;IF(依頼書!$O$2="戸建住宅","戸建住宅","共同住宅")&amp;依頼書!$M$2</f>
        <v>共同住宅選択してください</v>
      </c>
      <c r="AH91" s="89"/>
      <c r="AI91" s="89"/>
      <c r="AJ91" s="89"/>
    </row>
    <row r="92" spans="1:36" ht="18" customHeight="1" x14ac:dyDescent="0.4">
      <c r="A92" s="64" t="str">
        <f t="shared" si="13"/>
        <v/>
      </c>
      <c r="B92" s="64" t="str">
        <f t="shared" si="14"/>
        <v/>
      </c>
      <c r="C92" s="64" t="str">
        <f t="shared" si="15"/>
        <v/>
      </c>
      <c r="D92" s="64" t="str">
        <f t="shared" si="16"/>
        <v/>
      </c>
      <c r="E92" s="64">
        <f>IFERROR(VLOOKUP(K92&amp;L92,LIXIL対象製品リスト!T:W,3,FALSE),0)</f>
        <v>0</v>
      </c>
      <c r="F92" s="64">
        <f>IFERROR(VLOOKUP(L92&amp;M92,LIXIL対象製品リスト!T:W,4,FALSE),0)</f>
        <v>0</v>
      </c>
      <c r="H92" s="72"/>
      <c r="I92" s="72"/>
      <c r="J92" s="72"/>
      <c r="K92" s="111" t="str">
        <f>IF($H92="","",IFERROR(VLOOKUP($H92,LIXIL対象製品リスト!$A:$N,2,FALSE),"型番が存在しません"))</f>
        <v/>
      </c>
      <c r="L92" s="112" t="str">
        <f>IF($H92="","",IFERROR(VLOOKUP($H92,LIXIL対象製品リスト!$A:$N,4,FALSE),"型番が存在しません"))</f>
        <v/>
      </c>
      <c r="M92" s="111" t="str">
        <f>IF($H92="","",IFERROR(VLOOKUP($H92,LIXIL対象製品リスト!$A:$N,5,FALSE),"型番が存在しません"))</f>
        <v/>
      </c>
      <c r="N92" s="112" t="str">
        <f>IF($H92="","",IFERROR(VLOOKUP($H92,LIXIL対象製品リスト!$A:$N,8,FALSE),"型番が存在しません"))</f>
        <v/>
      </c>
      <c r="O92" s="74" t="str">
        <f>IF(OR(I92="",J92=""),"",IF((I92+E92)*(J92+F92)/10^6&gt;=サイズ!$D$13,"大（L）",IF((I92+E92)*(J92+F92)/10^6&gt;=サイズ!$D$12,"中（M）",IF((I92+E92)*(J92+F92)/10^6&gt;=サイズ!$D$11,"小（S）",IF((I92+E92)*(J92+F92)/10^6&gt;=サイズ!$D$10,"極小（X）","対象外")))))</f>
        <v/>
      </c>
      <c r="P92" s="74" t="str">
        <f t="shared" si="17"/>
        <v/>
      </c>
      <c r="Q92" s="74" t="str">
        <f>IF(H92="","",IF(K92="型番が存在しません","型番が存在しません",IF(OR(,I92="",J92=""),"サイズが一致しません",IF(IFERROR(VLOOKUP($H92,LIXIL対象製品リスト!$A:$N,14,FALSE),"型番が存在しません")=O92,"OK","サイズが一致しません"))))</f>
        <v/>
      </c>
      <c r="R92" s="85"/>
      <c r="S92" s="76" t="str">
        <f t="shared" si="18"/>
        <v/>
      </c>
      <c r="T92" s="76" t="str">
        <f t="shared" si="19"/>
        <v>窓リノベ24内窓</v>
      </c>
      <c r="U92" s="77" t="str">
        <f>IF(P92&lt;&gt;"",IFERROR(IF(依頼書!$O$2="共同住宅（4階建以上）",VLOOKUP(T92,補助額!A:H,8,FALSE),VLOOKUP(T92,補助額!A:H,7,FALSE)),"－"),"")</f>
        <v/>
      </c>
      <c r="V92" s="86" t="str">
        <f t="shared" si="20"/>
        <v/>
      </c>
      <c r="W92" s="113" t="str">
        <f>IF(P92="","",IF(OR(依頼書!$M$2="選択してください",依頼書!$M$2=""),"地域を選択してください",IF(OR(依頼書!$O$2="選択してください",依頼書!$O$2=""),"建て方を選択してください",IFERROR(VLOOKUP(X92,こどもエコグレード!A:E,5,FALSE),"対象外"))))</f>
        <v/>
      </c>
      <c r="X92" s="79" t="str">
        <f>P92&amp;IF(依頼書!$O$2="戸建住宅","戸建住宅","共同住宅")&amp;依頼書!$M$2</f>
        <v>共同住宅選択してください</v>
      </c>
      <c r="Y92" s="79" t="str">
        <f t="shared" si="21"/>
        <v>子育てエコ外窓</v>
      </c>
      <c r="Z92" s="80" t="str">
        <f>IF(P92&lt;&gt;"",IFERROR(IF(依頼書!$O$2="共同住宅（4階建以上）",VLOOKUP(Y92,補助額!A:H,8,FALSE),VLOOKUP(Y92,補助額!A:H,7,FALSE)),"－"),"")</f>
        <v/>
      </c>
      <c r="AA92" s="87" t="str">
        <f t="shared" si="22"/>
        <v/>
      </c>
      <c r="AB92" s="79" t="str">
        <f t="shared" si="23"/>
        <v/>
      </c>
      <c r="AC92" s="79" t="str">
        <f t="shared" si="24"/>
        <v>子育てエコ内窓</v>
      </c>
      <c r="AD92" s="80" t="str">
        <f>IF(Q92&lt;&gt;"",IFERROR(IF(依頼書!$O$2="共同住宅（4階建以上）",VLOOKUP(AC92,補助額!A:H,8,FALSE),VLOOKUP(AC92,補助額!A:H,7,FALSE)),"－"),"")</f>
        <v/>
      </c>
      <c r="AE92" s="88" t="str">
        <f t="shared" si="25"/>
        <v/>
      </c>
      <c r="AF92" s="82" t="str">
        <f>IF(P92="","",IF(OR(依頼書!$M$2="選択してください",依頼書!$M$2=""),"地域を選択してください",IF(OR(依頼書!$O$2="選択してください",依頼書!$O$2=""),"建て方を選択してください",IFERROR(VLOOKUP(AG92,こどもエコグレード!A:F,6,FALSE),"対象外"))))</f>
        <v/>
      </c>
      <c r="AG92" s="83" t="str">
        <f>P92&amp;IF(依頼書!$O$2="戸建住宅","戸建住宅","共同住宅")&amp;依頼書!$M$2</f>
        <v>共同住宅選択してください</v>
      </c>
      <c r="AH92" s="89"/>
      <c r="AI92" s="89"/>
      <c r="AJ92" s="89"/>
    </row>
    <row r="93" spans="1:36" ht="18" customHeight="1" x14ac:dyDescent="0.4">
      <c r="A93" s="64" t="str">
        <f t="shared" si="13"/>
        <v/>
      </c>
      <c r="B93" s="64" t="str">
        <f t="shared" si="14"/>
        <v/>
      </c>
      <c r="C93" s="64" t="str">
        <f t="shared" si="15"/>
        <v/>
      </c>
      <c r="D93" s="64" t="str">
        <f t="shared" si="16"/>
        <v/>
      </c>
      <c r="E93" s="64">
        <f>IFERROR(VLOOKUP(K93&amp;L93,LIXIL対象製品リスト!T:W,3,FALSE),0)</f>
        <v>0</v>
      </c>
      <c r="F93" s="64">
        <f>IFERROR(VLOOKUP(L93&amp;M93,LIXIL対象製品リスト!T:W,4,FALSE),0)</f>
        <v>0</v>
      </c>
      <c r="H93" s="72"/>
      <c r="I93" s="72"/>
      <c r="J93" s="72"/>
      <c r="K93" s="111" t="str">
        <f>IF($H93="","",IFERROR(VLOOKUP($H93,LIXIL対象製品リスト!$A:$N,2,FALSE),"型番が存在しません"))</f>
        <v/>
      </c>
      <c r="L93" s="112" t="str">
        <f>IF($H93="","",IFERROR(VLOOKUP($H93,LIXIL対象製品リスト!$A:$N,4,FALSE),"型番が存在しません"))</f>
        <v/>
      </c>
      <c r="M93" s="111" t="str">
        <f>IF($H93="","",IFERROR(VLOOKUP($H93,LIXIL対象製品リスト!$A:$N,5,FALSE),"型番が存在しません"))</f>
        <v/>
      </c>
      <c r="N93" s="112" t="str">
        <f>IF($H93="","",IFERROR(VLOOKUP($H93,LIXIL対象製品リスト!$A:$N,8,FALSE),"型番が存在しません"))</f>
        <v/>
      </c>
      <c r="O93" s="74" t="str">
        <f>IF(OR(I93="",J93=""),"",IF((I93+E93)*(J93+F93)/10^6&gt;=サイズ!$D$13,"大（L）",IF((I93+E93)*(J93+F93)/10^6&gt;=サイズ!$D$12,"中（M）",IF((I93+E93)*(J93+F93)/10^6&gt;=サイズ!$D$11,"小（S）",IF((I93+E93)*(J93+F93)/10^6&gt;=サイズ!$D$10,"極小（X）","対象外")))))</f>
        <v/>
      </c>
      <c r="P93" s="74" t="str">
        <f t="shared" si="17"/>
        <v/>
      </c>
      <c r="Q93" s="74" t="str">
        <f>IF(H93="","",IF(K93="型番が存在しません","型番が存在しません",IF(OR(,I93="",J93=""),"サイズが一致しません",IF(IFERROR(VLOOKUP($H93,LIXIL対象製品リスト!$A:$N,14,FALSE),"型番が存在しません")=O93,"OK","サイズが一致しません"))))</f>
        <v/>
      </c>
      <c r="R93" s="85"/>
      <c r="S93" s="76" t="str">
        <f t="shared" si="18"/>
        <v/>
      </c>
      <c r="T93" s="76" t="str">
        <f t="shared" si="19"/>
        <v>窓リノベ24内窓</v>
      </c>
      <c r="U93" s="77" t="str">
        <f>IF(P93&lt;&gt;"",IFERROR(IF(依頼書!$O$2="共同住宅（4階建以上）",VLOOKUP(T93,補助額!A:H,8,FALSE),VLOOKUP(T93,補助額!A:H,7,FALSE)),"－"),"")</f>
        <v/>
      </c>
      <c r="V93" s="86" t="str">
        <f t="shared" si="20"/>
        <v/>
      </c>
      <c r="W93" s="113" t="str">
        <f>IF(P93="","",IF(OR(依頼書!$M$2="選択してください",依頼書!$M$2=""),"地域を選択してください",IF(OR(依頼書!$O$2="選択してください",依頼書!$O$2=""),"建て方を選択してください",IFERROR(VLOOKUP(X93,こどもエコグレード!A:E,5,FALSE),"対象外"))))</f>
        <v/>
      </c>
      <c r="X93" s="79" t="str">
        <f>P93&amp;IF(依頼書!$O$2="戸建住宅","戸建住宅","共同住宅")&amp;依頼書!$M$2</f>
        <v>共同住宅選択してください</v>
      </c>
      <c r="Y93" s="79" t="str">
        <f t="shared" si="21"/>
        <v>子育てエコ外窓</v>
      </c>
      <c r="Z93" s="80" t="str">
        <f>IF(P93&lt;&gt;"",IFERROR(IF(依頼書!$O$2="共同住宅（4階建以上）",VLOOKUP(Y93,補助額!A:H,8,FALSE),VLOOKUP(Y93,補助額!A:H,7,FALSE)),"－"),"")</f>
        <v/>
      </c>
      <c r="AA93" s="87" t="str">
        <f t="shared" si="22"/>
        <v/>
      </c>
      <c r="AB93" s="79" t="str">
        <f t="shared" si="23"/>
        <v/>
      </c>
      <c r="AC93" s="79" t="str">
        <f t="shared" si="24"/>
        <v>子育てエコ内窓</v>
      </c>
      <c r="AD93" s="80" t="str">
        <f>IF(Q93&lt;&gt;"",IFERROR(IF(依頼書!$O$2="共同住宅（4階建以上）",VLOOKUP(AC93,補助額!A:H,8,FALSE),VLOOKUP(AC93,補助額!A:H,7,FALSE)),"－"),"")</f>
        <v/>
      </c>
      <c r="AE93" s="88" t="str">
        <f t="shared" si="25"/>
        <v/>
      </c>
      <c r="AF93" s="82" t="str">
        <f>IF(P93="","",IF(OR(依頼書!$M$2="選択してください",依頼書!$M$2=""),"地域を選択してください",IF(OR(依頼書!$O$2="選択してください",依頼書!$O$2=""),"建て方を選択してください",IFERROR(VLOOKUP(AG93,こどもエコグレード!A:F,6,FALSE),"対象外"))))</f>
        <v/>
      </c>
      <c r="AG93" s="83" t="str">
        <f>P93&amp;IF(依頼書!$O$2="戸建住宅","戸建住宅","共同住宅")&amp;依頼書!$M$2</f>
        <v>共同住宅選択してください</v>
      </c>
      <c r="AH93" s="89"/>
      <c r="AI93" s="89"/>
      <c r="AJ93" s="89"/>
    </row>
    <row r="94" spans="1:36" ht="18" customHeight="1" x14ac:dyDescent="0.4">
      <c r="A94" s="64" t="str">
        <f t="shared" si="13"/>
        <v/>
      </c>
      <c r="B94" s="64" t="str">
        <f t="shared" si="14"/>
        <v/>
      </c>
      <c r="C94" s="64" t="str">
        <f t="shared" si="15"/>
        <v/>
      </c>
      <c r="D94" s="64" t="str">
        <f t="shared" si="16"/>
        <v/>
      </c>
      <c r="E94" s="64">
        <f>IFERROR(VLOOKUP(K94&amp;L94,LIXIL対象製品リスト!T:W,3,FALSE),0)</f>
        <v>0</v>
      </c>
      <c r="F94" s="64">
        <f>IFERROR(VLOOKUP(L94&amp;M94,LIXIL対象製品リスト!T:W,4,FALSE),0)</f>
        <v>0</v>
      </c>
      <c r="H94" s="72"/>
      <c r="I94" s="72"/>
      <c r="J94" s="72"/>
      <c r="K94" s="111" t="str">
        <f>IF($H94="","",IFERROR(VLOOKUP($H94,LIXIL対象製品リスト!$A:$N,2,FALSE),"型番が存在しません"))</f>
        <v/>
      </c>
      <c r="L94" s="112" t="str">
        <f>IF($H94="","",IFERROR(VLOOKUP($H94,LIXIL対象製品リスト!$A:$N,4,FALSE),"型番が存在しません"))</f>
        <v/>
      </c>
      <c r="M94" s="111" t="str">
        <f>IF($H94="","",IFERROR(VLOOKUP($H94,LIXIL対象製品リスト!$A:$N,5,FALSE),"型番が存在しません"))</f>
        <v/>
      </c>
      <c r="N94" s="112" t="str">
        <f>IF($H94="","",IFERROR(VLOOKUP($H94,LIXIL対象製品リスト!$A:$N,8,FALSE),"型番が存在しません"))</f>
        <v/>
      </c>
      <c r="O94" s="74" t="str">
        <f>IF(OR(I94="",J94=""),"",IF((I94+E94)*(J94+F94)/10^6&gt;=サイズ!$D$13,"大（L）",IF((I94+E94)*(J94+F94)/10^6&gt;=サイズ!$D$12,"中（M）",IF((I94+E94)*(J94+F94)/10^6&gt;=サイズ!$D$11,"小（S）",IF((I94+E94)*(J94+F94)/10^6&gt;=サイズ!$D$10,"極小（X）","対象外")))))</f>
        <v/>
      </c>
      <c r="P94" s="74" t="str">
        <f t="shared" si="17"/>
        <v/>
      </c>
      <c r="Q94" s="74" t="str">
        <f>IF(H94="","",IF(K94="型番が存在しません","型番が存在しません",IF(OR(,I94="",J94=""),"サイズが一致しません",IF(IFERROR(VLOOKUP($H94,LIXIL対象製品リスト!$A:$N,14,FALSE),"型番が存在しません")=O94,"OK","サイズが一致しません"))))</f>
        <v/>
      </c>
      <c r="R94" s="85"/>
      <c r="S94" s="76" t="str">
        <f t="shared" si="18"/>
        <v/>
      </c>
      <c r="T94" s="76" t="str">
        <f t="shared" si="19"/>
        <v>窓リノベ24内窓</v>
      </c>
      <c r="U94" s="77" t="str">
        <f>IF(P94&lt;&gt;"",IFERROR(IF(依頼書!$O$2="共同住宅（4階建以上）",VLOOKUP(T94,補助額!A:H,8,FALSE),VLOOKUP(T94,補助額!A:H,7,FALSE)),"－"),"")</f>
        <v/>
      </c>
      <c r="V94" s="86" t="str">
        <f t="shared" si="20"/>
        <v/>
      </c>
      <c r="W94" s="113" t="str">
        <f>IF(P94="","",IF(OR(依頼書!$M$2="選択してください",依頼書!$M$2=""),"地域を選択してください",IF(OR(依頼書!$O$2="選択してください",依頼書!$O$2=""),"建て方を選択してください",IFERROR(VLOOKUP(X94,こどもエコグレード!A:E,5,FALSE),"対象外"))))</f>
        <v/>
      </c>
      <c r="X94" s="79" t="str">
        <f>P94&amp;IF(依頼書!$O$2="戸建住宅","戸建住宅","共同住宅")&amp;依頼書!$M$2</f>
        <v>共同住宅選択してください</v>
      </c>
      <c r="Y94" s="79" t="str">
        <f t="shared" si="21"/>
        <v>子育てエコ外窓</v>
      </c>
      <c r="Z94" s="80" t="str">
        <f>IF(P94&lt;&gt;"",IFERROR(IF(依頼書!$O$2="共同住宅（4階建以上）",VLOOKUP(Y94,補助額!A:H,8,FALSE),VLOOKUP(Y94,補助額!A:H,7,FALSE)),"－"),"")</f>
        <v/>
      </c>
      <c r="AA94" s="87" t="str">
        <f t="shared" si="22"/>
        <v/>
      </c>
      <c r="AB94" s="79" t="str">
        <f t="shared" si="23"/>
        <v/>
      </c>
      <c r="AC94" s="79" t="str">
        <f t="shared" si="24"/>
        <v>子育てエコ内窓</v>
      </c>
      <c r="AD94" s="80" t="str">
        <f>IF(Q94&lt;&gt;"",IFERROR(IF(依頼書!$O$2="共同住宅（4階建以上）",VLOOKUP(AC94,補助額!A:H,8,FALSE),VLOOKUP(AC94,補助額!A:H,7,FALSE)),"－"),"")</f>
        <v/>
      </c>
      <c r="AE94" s="88" t="str">
        <f t="shared" si="25"/>
        <v/>
      </c>
      <c r="AF94" s="82" t="str">
        <f>IF(P94="","",IF(OR(依頼書!$M$2="選択してください",依頼書!$M$2=""),"地域を選択してください",IF(OR(依頼書!$O$2="選択してください",依頼書!$O$2=""),"建て方を選択してください",IFERROR(VLOOKUP(AG94,こどもエコグレード!A:F,6,FALSE),"対象外"))))</f>
        <v/>
      </c>
      <c r="AG94" s="83" t="str">
        <f>P94&amp;IF(依頼書!$O$2="戸建住宅","戸建住宅","共同住宅")&amp;依頼書!$M$2</f>
        <v>共同住宅選択してください</v>
      </c>
      <c r="AH94" s="89"/>
      <c r="AI94" s="89"/>
      <c r="AJ94" s="89"/>
    </row>
    <row r="95" spans="1:36" ht="18" customHeight="1" x14ac:dyDescent="0.4">
      <c r="A95" s="64" t="str">
        <f t="shared" si="13"/>
        <v/>
      </c>
      <c r="B95" s="64" t="str">
        <f t="shared" si="14"/>
        <v/>
      </c>
      <c r="C95" s="64" t="str">
        <f t="shared" si="15"/>
        <v/>
      </c>
      <c r="D95" s="64" t="str">
        <f t="shared" si="16"/>
        <v/>
      </c>
      <c r="E95" s="64">
        <f>IFERROR(VLOOKUP(K95&amp;L95,LIXIL対象製品リスト!T:W,3,FALSE),0)</f>
        <v>0</v>
      </c>
      <c r="F95" s="64">
        <f>IFERROR(VLOOKUP(L95&amp;M95,LIXIL対象製品リスト!T:W,4,FALSE),0)</f>
        <v>0</v>
      </c>
      <c r="H95" s="72"/>
      <c r="I95" s="72"/>
      <c r="J95" s="72"/>
      <c r="K95" s="111" t="str">
        <f>IF($H95="","",IFERROR(VLOOKUP($H95,LIXIL対象製品リスト!$A:$N,2,FALSE),"型番が存在しません"))</f>
        <v/>
      </c>
      <c r="L95" s="112" t="str">
        <f>IF($H95="","",IFERROR(VLOOKUP($H95,LIXIL対象製品リスト!$A:$N,4,FALSE),"型番が存在しません"))</f>
        <v/>
      </c>
      <c r="M95" s="111" t="str">
        <f>IF($H95="","",IFERROR(VLOOKUP($H95,LIXIL対象製品リスト!$A:$N,5,FALSE),"型番が存在しません"))</f>
        <v/>
      </c>
      <c r="N95" s="112" t="str">
        <f>IF($H95="","",IFERROR(VLOOKUP($H95,LIXIL対象製品リスト!$A:$N,8,FALSE),"型番が存在しません"))</f>
        <v/>
      </c>
      <c r="O95" s="74" t="str">
        <f>IF(OR(I95="",J95=""),"",IF((I95+E95)*(J95+F95)/10^6&gt;=サイズ!$D$13,"大（L）",IF((I95+E95)*(J95+F95)/10^6&gt;=サイズ!$D$12,"中（M）",IF((I95+E95)*(J95+F95)/10^6&gt;=サイズ!$D$11,"小（S）",IF((I95+E95)*(J95+F95)/10^6&gt;=サイズ!$D$10,"極小（X）","対象外")))))</f>
        <v/>
      </c>
      <c r="P95" s="74" t="str">
        <f t="shared" si="17"/>
        <v/>
      </c>
      <c r="Q95" s="74" t="str">
        <f>IF(H95="","",IF(K95="型番が存在しません","型番が存在しません",IF(OR(,I95="",J95=""),"サイズが一致しません",IF(IFERROR(VLOOKUP($H95,LIXIL対象製品リスト!$A:$N,14,FALSE),"型番が存在しません")=O95,"OK","サイズが一致しません"))))</f>
        <v/>
      </c>
      <c r="R95" s="85"/>
      <c r="S95" s="76" t="str">
        <f t="shared" si="18"/>
        <v/>
      </c>
      <c r="T95" s="76" t="str">
        <f t="shared" si="19"/>
        <v>窓リノベ24内窓</v>
      </c>
      <c r="U95" s="77" t="str">
        <f>IF(P95&lt;&gt;"",IFERROR(IF(依頼書!$O$2="共同住宅（4階建以上）",VLOOKUP(T95,補助額!A:H,8,FALSE),VLOOKUP(T95,補助額!A:H,7,FALSE)),"－"),"")</f>
        <v/>
      </c>
      <c r="V95" s="86" t="str">
        <f t="shared" si="20"/>
        <v/>
      </c>
      <c r="W95" s="113" t="str">
        <f>IF(P95="","",IF(OR(依頼書!$M$2="選択してください",依頼書!$M$2=""),"地域を選択してください",IF(OR(依頼書!$O$2="選択してください",依頼書!$O$2=""),"建て方を選択してください",IFERROR(VLOOKUP(X95,こどもエコグレード!A:E,5,FALSE),"対象外"))))</f>
        <v/>
      </c>
      <c r="X95" s="79" t="str">
        <f>P95&amp;IF(依頼書!$O$2="戸建住宅","戸建住宅","共同住宅")&amp;依頼書!$M$2</f>
        <v>共同住宅選択してください</v>
      </c>
      <c r="Y95" s="79" t="str">
        <f t="shared" si="21"/>
        <v>子育てエコ外窓</v>
      </c>
      <c r="Z95" s="80" t="str">
        <f>IF(P95&lt;&gt;"",IFERROR(IF(依頼書!$O$2="共同住宅（4階建以上）",VLOOKUP(Y95,補助額!A:H,8,FALSE),VLOOKUP(Y95,補助額!A:H,7,FALSE)),"－"),"")</f>
        <v/>
      </c>
      <c r="AA95" s="87" t="str">
        <f t="shared" si="22"/>
        <v/>
      </c>
      <c r="AB95" s="79" t="str">
        <f t="shared" si="23"/>
        <v/>
      </c>
      <c r="AC95" s="79" t="str">
        <f t="shared" si="24"/>
        <v>子育てエコ内窓</v>
      </c>
      <c r="AD95" s="80" t="str">
        <f>IF(Q95&lt;&gt;"",IFERROR(IF(依頼書!$O$2="共同住宅（4階建以上）",VLOOKUP(AC95,補助額!A:H,8,FALSE),VLOOKUP(AC95,補助額!A:H,7,FALSE)),"－"),"")</f>
        <v/>
      </c>
      <c r="AE95" s="88" t="str">
        <f t="shared" si="25"/>
        <v/>
      </c>
      <c r="AF95" s="82" t="str">
        <f>IF(P95="","",IF(OR(依頼書!$M$2="選択してください",依頼書!$M$2=""),"地域を選択してください",IF(OR(依頼書!$O$2="選択してください",依頼書!$O$2=""),"建て方を選択してください",IFERROR(VLOOKUP(AG95,こどもエコグレード!A:F,6,FALSE),"対象外"))))</f>
        <v/>
      </c>
      <c r="AG95" s="83" t="str">
        <f>P95&amp;IF(依頼書!$O$2="戸建住宅","戸建住宅","共同住宅")&amp;依頼書!$M$2</f>
        <v>共同住宅選択してください</v>
      </c>
      <c r="AH95" s="89"/>
      <c r="AI95" s="89"/>
      <c r="AJ95" s="89"/>
    </row>
    <row r="96" spans="1:36" ht="18" customHeight="1" x14ac:dyDescent="0.4">
      <c r="A96" s="64" t="str">
        <f t="shared" si="13"/>
        <v/>
      </c>
      <c r="B96" s="64" t="str">
        <f t="shared" si="14"/>
        <v/>
      </c>
      <c r="C96" s="64" t="str">
        <f t="shared" si="15"/>
        <v/>
      </c>
      <c r="D96" s="64" t="str">
        <f t="shared" si="16"/>
        <v/>
      </c>
      <c r="E96" s="64">
        <f>IFERROR(VLOOKUP(K96&amp;L96,LIXIL対象製品リスト!T:W,3,FALSE),0)</f>
        <v>0</v>
      </c>
      <c r="F96" s="64">
        <f>IFERROR(VLOOKUP(L96&amp;M96,LIXIL対象製品リスト!T:W,4,FALSE),0)</f>
        <v>0</v>
      </c>
      <c r="H96" s="72"/>
      <c r="I96" s="72"/>
      <c r="J96" s="72"/>
      <c r="K96" s="111" t="str">
        <f>IF($H96="","",IFERROR(VLOOKUP($H96,LIXIL対象製品リスト!$A:$N,2,FALSE),"型番が存在しません"))</f>
        <v/>
      </c>
      <c r="L96" s="112" t="str">
        <f>IF($H96="","",IFERROR(VLOOKUP($H96,LIXIL対象製品リスト!$A:$N,4,FALSE),"型番が存在しません"))</f>
        <v/>
      </c>
      <c r="M96" s="111" t="str">
        <f>IF($H96="","",IFERROR(VLOOKUP($H96,LIXIL対象製品リスト!$A:$N,5,FALSE),"型番が存在しません"))</f>
        <v/>
      </c>
      <c r="N96" s="112" t="str">
        <f>IF($H96="","",IFERROR(VLOOKUP($H96,LIXIL対象製品リスト!$A:$N,8,FALSE),"型番が存在しません"))</f>
        <v/>
      </c>
      <c r="O96" s="74" t="str">
        <f>IF(OR(I96="",J96=""),"",IF((I96+E96)*(J96+F96)/10^6&gt;=サイズ!$D$13,"大（L）",IF((I96+E96)*(J96+F96)/10^6&gt;=サイズ!$D$12,"中（M）",IF((I96+E96)*(J96+F96)/10^6&gt;=サイズ!$D$11,"小（S）",IF((I96+E96)*(J96+F96)/10^6&gt;=サイズ!$D$10,"極小（X）","対象外")))))</f>
        <v/>
      </c>
      <c r="P96" s="74" t="str">
        <f t="shared" si="17"/>
        <v/>
      </c>
      <c r="Q96" s="74" t="str">
        <f>IF(H96="","",IF(K96="型番が存在しません","型番が存在しません",IF(OR(,I96="",J96=""),"サイズが一致しません",IF(IFERROR(VLOOKUP($H96,LIXIL対象製品リスト!$A:$N,14,FALSE),"型番が存在しません")=O96,"OK","サイズが一致しません"))))</f>
        <v/>
      </c>
      <c r="R96" s="85"/>
      <c r="S96" s="76" t="str">
        <f t="shared" si="18"/>
        <v/>
      </c>
      <c r="T96" s="76" t="str">
        <f t="shared" si="19"/>
        <v>窓リノベ24内窓</v>
      </c>
      <c r="U96" s="77" t="str">
        <f>IF(P96&lt;&gt;"",IFERROR(IF(依頼書!$O$2="共同住宅（4階建以上）",VLOOKUP(T96,補助額!A:H,8,FALSE),VLOOKUP(T96,補助額!A:H,7,FALSE)),"－"),"")</f>
        <v/>
      </c>
      <c r="V96" s="86" t="str">
        <f t="shared" si="20"/>
        <v/>
      </c>
      <c r="W96" s="113" t="str">
        <f>IF(P96="","",IF(OR(依頼書!$M$2="選択してください",依頼書!$M$2=""),"地域を選択してください",IF(OR(依頼書!$O$2="選択してください",依頼書!$O$2=""),"建て方を選択してください",IFERROR(VLOOKUP(X96,こどもエコグレード!A:E,5,FALSE),"対象外"))))</f>
        <v/>
      </c>
      <c r="X96" s="79" t="str">
        <f>P96&amp;IF(依頼書!$O$2="戸建住宅","戸建住宅","共同住宅")&amp;依頼書!$M$2</f>
        <v>共同住宅選択してください</v>
      </c>
      <c r="Y96" s="79" t="str">
        <f t="shared" si="21"/>
        <v>子育てエコ外窓</v>
      </c>
      <c r="Z96" s="80" t="str">
        <f>IF(P96&lt;&gt;"",IFERROR(IF(依頼書!$O$2="共同住宅（4階建以上）",VLOOKUP(Y96,補助額!A:H,8,FALSE),VLOOKUP(Y96,補助額!A:H,7,FALSE)),"－"),"")</f>
        <v/>
      </c>
      <c r="AA96" s="87" t="str">
        <f t="shared" si="22"/>
        <v/>
      </c>
      <c r="AB96" s="79" t="str">
        <f t="shared" si="23"/>
        <v/>
      </c>
      <c r="AC96" s="79" t="str">
        <f t="shared" si="24"/>
        <v>子育てエコ内窓</v>
      </c>
      <c r="AD96" s="80" t="str">
        <f>IF(Q96&lt;&gt;"",IFERROR(IF(依頼書!$O$2="共同住宅（4階建以上）",VLOOKUP(AC96,補助額!A:H,8,FALSE),VLOOKUP(AC96,補助額!A:H,7,FALSE)),"－"),"")</f>
        <v/>
      </c>
      <c r="AE96" s="88" t="str">
        <f t="shared" si="25"/>
        <v/>
      </c>
      <c r="AF96" s="82" t="str">
        <f>IF(P96="","",IF(OR(依頼書!$M$2="選択してください",依頼書!$M$2=""),"地域を選択してください",IF(OR(依頼書!$O$2="選択してください",依頼書!$O$2=""),"建て方を選択してください",IFERROR(VLOOKUP(AG96,こどもエコグレード!A:F,6,FALSE),"対象外"))))</f>
        <v/>
      </c>
      <c r="AG96" s="83" t="str">
        <f>P96&amp;IF(依頼書!$O$2="戸建住宅","戸建住宅","共同住宅")&amp;依頼書!$M$2</f>
        <v>共同住宅選択してください</v>
      </c>
      <c r="AH96" s="89"/>
      <c r="AI96" s="89"/>
      <c r="AJ96" s="89"/>
    </row>
    <row r="97" spans="1:36" ht="18" customHeight="1" x14ac:dyDescent="0.4">
      <c r="A97" s="64" t="str">
        <f t="shared" si="13"/>
        <v/>
      </c>
      <c r="B97" s="64" t="str">
        <f t="shared" si="14"/>
        <v/>
      </c>
      <c r="C97" s="64" t="str">
        <f t="shared" si="15"/>
        <v/>
      </c>
      <c r="D97" s="64" t="str">
        <f t="shared" si="16"/>
        <v/>
      </c>
      <c r="E97" s="64">
        <f>IFERROR(VLOOKUP(K97&amp;L97,LIXIL対象製品リスト!T:W,3,FALSE),0)</f>
        <v>0</v>
      </c>
      <c r="F97" s="64">
        <f>IFERROR(VLOOKUP(L97&amp;M97,LIXIL対象製品リスト!T:W,4,FALSE),0)</f>
        <v>0</v>
      </c>
      <c r="H97" s="72"/>
      <c r="I97" s="72"/>
      <c r="J97" s="72"/>
      <c r="K97" s="111" t="str">
        <f>IF($H97="","",IFERROR(VLOOKUP($H97,LIXIL対象製品リスト!$A:$N,2,FALSE),"型番が存在しません"))</f>
        <v/>
      </c>
      <c r="L97" s="112" t="str">
        <f>IF($H97="","",IFERROR(VLOOKUP($H97,LIXIL対象製品リスト!$A:$N,4,FALSE),"型番が存在しません"))</f>
        <v/>
      </c>
      <c r="M97" s="111" t="str">
        <f>IF($H97="","",IFERROR(VLOOKUP($H97,LIXIL対象製品リスト!$A:$N,5,FALSE),"型番が存在しません"))</f>
        <v/>
      </c>
      <c r="N97" s="112" t="str">
        <f>IF($H97="","",IFERROR(VLOOKUP($H97,LIXIL対象製品リスト!$A:$N,8,FALSE),"型番が存在しません"))</f>
        <v/>
      </c>
      <c r="O97" s="74" t="str">
        <f>IF(OR(I97="",J97=""),"",IF((I97+E97)*(J97+F97)/10^6&gt;=サイズ!$D$13,"大（L）",IF((I97+E97)*(J97+F97)/10^6&gt;=サイズ!$D$12,"中（M）",IF((I97+E97)*(J97+F97)/10^6&gt;=サイズ!$D$11,"小（S）",IF((I97+E97)*(J97+F97)/10^6&gt;=サイズ!$D$10,"極小（X）","対象外")))))</f>
        <v/>
      </c>
      <c r="P97" s="74" t="str">
        <f t="shared" si="17"/>
        <v/>
      </c>
      <c r="Q97" s="74" t="str">
        <f>IF(H97="","",IF(K97="型番が存在しません","型番が存在しません",IF(OR(,I97="",J97=""),"サイズが一致しません",IF(IFERROR(VLOOKUP($H97,LIXIL対象製品リスト!$A:$N,14,FALSE),"型番が存在しません")=O97,"OK","サイズが一致しません"))))</f>
        <v/>
      </c>
      <c r="R97" s="85"/>
      <c r="S97" s="76" t="str">
        <f t="shared" si="18"/>
        <v/>
      </c>
      <c r="T97" s="76" t="str">
        <f t="shared" si="19"/>
        <v>窓リノベ24内窓</v>
      </c>
      <c r="U97" s="77" t="str">
        <f>IF(P97&lt;&gt;"",IFERROR(IF(依頼書!$O$2="共同住宅（4階建以上）",VLOOKUP(T97,補助額!A:H,8,FALSE),VLOOKUP(T97,補助額!A:H,7,FALSE)),"－"),"")</f>
        <v/>
      </c>
      <c r="V97" s="86" t="str">
        <f t="shared" si="20"/>
        <v/>
      </c>
      <c r="W97" s="113" t="str">
        <f>IF(P97="","",IF(OR(依頼書!$M$2="選択してください",依頼書!$M$2=""),"地域を選択してください",IF(OR(依頼書!$O$2="選択してください",依頼書!$O$2=""),"建て方を選択してください",IFERROR(VLOOKUP(X97,こどもエコグレード!A:E,5,FALSE),"対象外"))))</f>
        <v/>
      </c>
      <c r="X97" s="79" t="str">
        <f>P97&amp;IF(依頼書!$O$2="戸建住宅","戸建住宅","共同住宅")&amp;依頼書!$M$2</f>
        <v>共同住宅選択してください</v>
      </c>
      <c r="Y97" s="79" t="str">
        <f t="shared" si="21"/>
        <v>子育てエコ外窓</v>
      </c>
      <c r="Z97" s="80" t="str">
        <f>IF(P97&lt;&gt;"",IFERROR(IF(依頼書!$O$2="共同住宅（4階建以上）",VLOOKUP(Y97,補助額!A:H,8,FALSE),VLOOKUP(Y97,補助額!A:H,7,FALSE)),"－"),"")</f>
        <v/>
      </c>
      <c r="AA97" s="87" t="str">
        <f t="shared" si="22"/>
        <v/>
      </c>
      <c r="AB97" s="79" t="str">
        <f t="shared" si="23"/>
        <v/>
      </c>
      <c r="AC97" s="79" t="str">
        <f t="shared" si="24"/>
        <v>子育てエコ内窓</v>
      </c>
      <c r="AD97" s="80" t="str">
        <f>IF(Q97&lt;&gt;"",IFERROR(IF(依頼書!$O$2="共同住宅（4階建以上）",VLOOKUP(AC97,補助額!A:H,8,FALSE),VLOOKUP(AC97,補助額!A:H,7,FALSE)),"－"),"")</f>
        <v/>
      </c>
      <c r="AE97" s="88" t="str">
        <f t="shared" si="25"/>
        <v/>
      </c>
      <c r="AF97" s="82" t="str">
        <f>IF(P97="","",IF(OR(依頼書!$M$2="選択してください",依頼書!$M$2=""),"地域を選択してください",IF(OR(依頼書!$O$2="選択してください",依頼書!$O$2=""),"建て方を選択してください",IFERROR(VLOOKUP(AG97,こどもエコグレード!A:F,6,FALSE),"対象外"))))</f>
        <v/>
      </c>
      <c r="AG97" s="83" t="str">
        <f>P97&amp;IF(依頼書!$O$2="戸建住宅","戸建住宅","共同住宅")&amp;依頼書!$M$2</f>
        <v>共同住宅選択してください</v>
      </c>
      <c r="AH97" s="89"/>
      <c r="AI97" s="89"/>
      <c r="AJ97" s="89"/>
    </row>
    <row r="98" spans="1:36" ht="18" customHeight="1" x14ac:dyDescent="0.4">
      <c r="A98" s="64" t="str">
        <f t="shared" si="13"/>
        <v/>
      </c>
      <c r="B98" s="64" t="str">
        <f t="shared" si="14"/>
        <v/>
      </c>
      <c r="C98" s="64" t="str">
        <f t="shared" si="15"/>
        <v/>
      </c>
      <c r="D98" s="64" t="str">
        <f t="shared" si="16"/>
        <v/>
      </c>
      <c r="E98" s="64">
        <f>IFERROR(VLOOKUP(K98&amp;L98,LIXIL対象製品リスト!T:W,3,FALSE),0)</f>
        <v>0</v>
      </c>
      <c r="F98" s="64">
        <f>IFERROR(VLOOKUP(L98&amp;M98,LIXIL対象製品リスト!T:W,4,FALSE),0)</f>
        <v>0</v>
      </c>
      <c r="H98" s="72"/>
      <c r="I98" s="72"/>
      <c r="J98" s="72"/>
      <c r="K98" s="111" t="str">
        <f>IF($H98="","",IFERROR(VLOOKUP($H98,LIXIL対象製品リスト!$A:$N,2,FALSE),"型番が存在しません"))</f>
        <v/>
      </c>
      <c r="L98" s="112" t="str">
        <f>IF($H98="","",IFERROR(VLOOKUP($H98,LIXIL対象製品リスト!$A:$N,4,FALSE),"型番が存在しません"))</f>
        <v/>
      </c>
      <c r="M98" s="111" t="str">
        <f>IF($H98="","",IFERROR(VLOOKUP($H98,LIXIL対象製品リスト!$A:$N,5,FALSE),"型番が存在しません"))</f>
        <v/>
      </c>
      <c r="N98" s="112" t="str">
        <f>IF($H98="","",IFERROR(VLOOKUP($H98,LIXIL対象製品リスト!$A:$N,8,FALSE),"型番が存在しません"))</f>
        <v/>
      </c>
      <c r="O98" s="74" t="str">
        <f>IF(OR(I98="",J98=""),"",IF((I98+E98)*(J98+F98)/10^6&gt;=サイズ!$D$13,"大（L）",IF((I98+E98)*(J98+F98)/10^6&gt;=サイズ!$D$12,"中（M）",IF((I98+E98)*(J98+F98)/10^6&gt;=サイズ!$D$11,"小（S）",IF((I98+E98)*(J98+F98)/10^6&gt;=サイズ!$D$10,"極小（X）","対象外")))))</f>
        <v/>
      </c>
      <c r="P98" s="74" t="str">
        <f t="shared" si="17"/>
        <v/>
      </c>
      <c r="Q98" s="74" t="str">
        <f>IF(H98="","",IF(K98="型番が存在しません","型番が存在しません",IF(OR(,I98="",J98=""),"サイズが一致しません",IF(IFERROR(VLOOKUP($H98,LIXIL対象製品リスト!$A:$N,14,FALSE),"型番が存在しません")=O98,"OK","サイズが一致しません"))))</f>
        <v/>
      </c>
      <c r="R98" s="85"/>
      <c r="S98" s="76" t="str">
        <f t="shared" si="18"/>
        <v/>
      </c>
      <c r="T98" s="76" t="str">
        <f t="shared" si="19"/>
        <v>窓リノベ24内窓</v>
      </c>
      <c r="U98" s="77" t="str">
        <f>IF(P98&lt;&gt;"",IFERROR(IF(依頼書!$O$2="共同住宅（4階建以上）",VLOOKUP(T98,補助額!A:H,8,FALSE),VLOOKUP(T98,補助額!A:H,7,FALSE)),"－"),"")</f>
        <v/>
      </c>
      <c r="V98" s="86" t="str">
        <f t="shared" si="20"/>
        <v/>
      </c>
      <c r="W98" s="113" t="str">
        <f>IF(P98="","",IF(OR(依頼書!$M$2="選択してください",依頼書!$M$2=""),"地域を選択してください",IF(OR(依頼書!$O$2="選択してください",依頼書!$O$2=""),"建て方を選択してください",IFERROR(VLOOKUP(X98,こどもエコグレード!A:E,5,FALSE),"対象外"))))</f>
        <v/>
      </c>
      <c r="X98" s="79" t="str">
        <f>P98&amp;IF(依頼書!$O$2="戸建住宅","戸建住宅","共同住宅")&amp;依頼書!$M$2</f>
        <v>共同住宅選択してください</v>
      </c>
      <c r="Y98" s="79" t="str">
        <f t="shared" si="21"/>
        <v>子育てエコ外窓</v>
      </c>
      <c r="Z98" s="80" t="str">
        <f>IF(P98&lt;&gt;"",IFERROR(IF(依頼書!$O$2="共同住宅（4階建以上）",VLOOKUP(Y98,補助額!A:H,8,FALSE),VLOOKUP(Y98,補助額!A:H,7,FALSE)),"－"),"")</f>
        <v/>
      </c>
      <c r="AA98" s="87" t="str">
        <f t="shared" si="22"/>
        <v/>
      </c>
      <c r="AB98" s="79" t="str">
        <f t="shared" si="23"/>
        <v/>
      </c>
      <c r="AC98" s="79" t="str">
        <f t="shared" si="24"/>
        <v>子育てエコ内窓</v>
      </c>
      <c r="AD98" s="80" t="str">
        <f>IF(Q98&lt;&gt;"",IFERROR(IF(依頼書!$O$2="共同住宅（4階建以上）",VLOOKUP(AC98,補助額!A:H,8,FALSE),VLOOKUP(AC98,補助額!A:H,7,FALSE)),"－"),"")</f>
        <v/>
      </c>
      <c r="AE98" s="88" t="str">
        <f t="shared" si="25"/>
        <v/>
      </c>
      <c r="AF98" s="82" t="str">
        <f>IF(P98="","",IF(OR(依頼書!$M$2="選択してください",依頼書!$M$2=""),"地域を選択してください",IF(OR(依頼書!$O$2="選択してください",依頼書!$O$2=""),"建て方を選択してください",IFERROR(VLOOKUP(AG98,こどもエコグレード!A:F,6,FALSE),"対象外"))))</f>
        <v/>
      </c>
      <c r="AG98" s="83" t="str">
        <f>P98&amp;IF(依頼書!$O$2="戸建住宅","戸建住宅","共同住宅")&amp;依頼書!$M$2</f>
        <v>共同住宅選択してください</v>
      </c>
      <c r="AH98" s="89"/>
      <c r="AI98" s="89"/>
      <c r="AJ98" s="89"/>
    </row>
    <row r="99" spans="1:36" ht="18" customHeight="1" x14ac:dyDescent="0.4">
      <c r="A99" s="64" t="str">
        <f t="shared" si="13"/>
        <v/>
      </c>
      <c r="B99" s="64" t="str">
        <f t="shared" si="14"/>
        <v/>
      </c>
      <c r="C99" s="64" t="str">
        <f t="shared" si="15"/>
        <v/>
      </c>
      <c r="D99" s="64" t="str">
        <f t="shared" si="16"/>
        <v/>
      </c>
      <c r="E99" s="64">
        <f>IFERROR(VLOOKUP(K99&amp;L99,LIXIL対象製品リスト!T:W,3,FALSE),0)</f>
        <v>0</v>
      </c>
      <c r="F99" s="64">
        <f>IFERROR(VLOOKUP(L99&amp;M99,LIXIL対象製品リスト!T:W,4,FALSE),0)</f>
        <v>0</v>
      </c>
      <c r="H99" s="72"/>
      <c r="I99" s="72"/>
      <c r="J99" s="72"/>
      <c r="K99" s="111" t="str">
        <f>IF($H99="","",IFERROR(VLOOKUP($H99,LIXIL対象製品リスト!$A:$N,2,FALSE),"型番が存在しません"))</f>
        <v/>
      </c>
      <c r="L99" s="112" t="str">
        <f>IF($H99="","",IFERROR(VLOOKUP($H99,LIXIL対象製品リスト!$A:$N,4,FALSE),"型番が存在しません"))</f>
        <v/>
      </c>
      <c r="M99" s="111" t="str">
        <f>IF($H99="","",IFERROR(VLOOKUP($H99,LIXIL対象製品リスト!$A:$N,5,FALSE),"型番が存在しません"))</f>
        <v/>
      </c>
      <c r="N99" s="112" t="str">
        <f>IF($H99="","",IFERROR(VLOOKUP($H99,LIXIL対象製品リスト!$A:$N,8,FALSE),"型番が存在しません"))</f>
        <v/>
      </c>
      <c r="O99" s="74" t="str">
        <f>IF(OR(I99="",J99=""),"",IF((I99+E99)*(J99+F99)/10^6&gt;=サイズ!$D$13,"大（L）",IF((I99+E99)*(J99+F99)/10^6&gt;=サイズ!$D$12,"中（M）",IF((I99+E99)*(J99+F99)/10^6&gt;=サイズ!$D$11,"小（S）",IF((I99+E99)*(J99+F99)/10^6&gt;=サイズ!$D$10,"極小（X）","対象外")))))</f>
        <v/>
      </c>
      <c r="P99" s="74" t="str">
        <f t="shared" si="17"/>
        <v/>
      </c>
      <c r="Q99" s="74" t="str">
        <f>IF(H99="","",IF(K99="型番が存在しません","型番が存在しません",IF(OR(,I99="",J99=""),"サイズが一致しません",IF(IFERROR(VLOOKUP($H99,LIXIL対象製品リスト!$A:$N,14,FALSE),"型番が存在しません")=O99,"OK","サイズが一致しません"))))</f>
        <v/>
      </c>
      <c r="R99" s="85"/>
      <c r="S99" s="76" t="str">
        <f t="shared" si="18"/>
        <v/>
      </c>
      <c r="T99" s="76" t="str">
        <f t="shared" si="19"/>
        <v>窓リノベ24内窓</v>
      </c>
      <c r="U99" s="77" t="str">
        <f>IF(P99&lt;&gt;"",IFERROR(IF(依頼書!$O$2="共同住宅（4階建以上）",VLOOKUP(T99,補助額!A:H,8,FALSE),VLOOKUP(T99,補助額!A:H,7,FALSE)),"－"),"")</f>
        <v/>
      </c>
      <c r="V99" s="86" t="str">
        <f t="shared" si="20"/>
        <v/>
      </c>
      <c r="W99" s="113" t="str">
        <f>IF(P99="","",IF(OR(依頼書!$M$2="選択してください",依頼書!$M$2=""),"地域を選択してください",IF(OR(依頼書!$O$2="選択してください",依頼書!$O$2=""),"建て方を選択してください",IFERROR(VLOOKUP(X99,こどもエコグレード!A:E,5,FALSE),"対象外"))))</f>
        <v/>
      </c>
      <c r="X99" s="79" t="str">
        <f>P99&amp;IF(依頼書!$O$2="戸建住宅","戸建住宅","共同住宅")&amp;依頼書!$M$2</f>
        <v>共同住宅選択してください</v>
      </c>
      <c r="Y99" s="79" t="str">
        <f t="shared" si="21"/>
        <v>子育てエコ外窓</v>
      </c>
      <c r="Z99" s="80" t="str">
        <f>IF(P99&lt;&gt;"",IFERROR(IF(依頼書!$O$2="共同住宅（4階建以上）",VLOOKUP(Y99,補助額!A:H,8,FALSE),VLOOKUP(Y99,補助額!A:H,7,FALSE)),"－"),"")</f>
        <v/>
      </c>
      <c r="AA99" s="87" t="str">
        <f t="shared" si="22"/>
        <v/>
      </c>
      <c r="AB99" s="79" t="str">
        <f t="shared" si="23"/>
        <v/>
      </c>
      <c r="AC99" s="79" t="str">
        <f t="shared" si="24"/>
        <v>子育てエコ内窓</v>
      </c>
      <c r="AD99" s="80" t="str">
        <f>IF(Q99&lt;&gt;"",IFERROR(IF(依頼書!$O$2="共同住宅（4階建以上）",VLOOKUP(AC99,補助額!A:H,8,FALSE),VLOOKUP(AC99,補助額!A:H,7,FALSE)),"－"),"")</f>
        <v/>
      </c>
      <c r="AE99" s="88" t="str">
        <f t="shared" si="25"/>
        <v/>
      </c>
      <c r="AF99" s="82" t="str">
        <f>IF(P99="","",IF(OR(依頼書!$M$2="選択してください",依頼書!$M$2=""),"地域を選択してください",IF(OR(依頼書!$O$2="選択してください",依頼書!$O$2=""),"建て方を選択してください",IFERROR(VLOOKUP(AG99,こどもエコグレード!A:F,6,FALSE),"対象外"))))</f>
        <v/>
      </c>
      <c r="AG99" s="83" t="str">
        <f>P99&amp;IF(依頼書!$O$2="戸建住宅","戸建住宅","共同住宅")&amp;依頼書!$M$2</f>
        <v>共同住宅選択してください</v>
      </c>
      <c r="AH99" s="89"/>
      <c r="AI99" s="89"/>
      <c r="AJ99" s="89"/>
    </row>
    <row r="100" spans="1:36" ht="18" customHeight="1" x14ac:dyDescent="0.4">
      <c r="A100" s="64" t="str">
        <f t="shared" si="13"/>
        <v/>
      </c>
      <c r="B100" s="64" t="str">
        <f t="shared" si="14"/>
        <v/>
      </c>
      <c r="C100" s="64" t="str">
        <f t="shared" si="15"/>
        <v/>
      </c>
      <c r="D100" s="64" t="str">
        <f t="shared" si="16"/>
        <v/>
      </c>
      <c r="E100" s="64">
        <f>IFERROR(VLOOKUP(K100&amp;L100,LIXIL対象製品リスト!T:W,3,FALSE),0)</f>
        <v>0</v>
      </c>
      <c r="F100" s="64">
        <f>IFERROR(VLOOKUP(L100&amp;M100,LIXIL対象製品リスト!T:W,4,FALSE),0)</f>
        <v>0</v>
      </c>
      <c r="H100" s="72"/>
      <c r="I100" s="72"/>
      <c r="J100" s="72"/>
      <c r="K100" s="111" t="str">
        <f>IF($H100="","",IFERROR(VLOOKUP($H100,LIXIL対象製品リスト!$A:$N,2,FALSE),"型番が存在しません"))</f>
        <v/>
      </c>
      <c r="L100" s="112" t="str">
        <f>IF($H100="","",IFERROR(VLOOKUP($H100,LIXIL対象製品リスト!$A:$N,4,FALSE),"型番が存在しません"))</f>
        <v/>
      </c>
      <c r="M100" s="111" t="str">
        <f>IF($H100="","",IFERROR(VLOOKUP($H100,LIXIL対象製品リスト!$A:$N,5,FALSE),"型番が存在しません"))</f>
        <v/>
      </c>
      <c r="N100" s="112" t="str">
        <f>IF($H100="","",IFERROR(VLOOKUP($H100,LIXIL対象製品リスト!$A:$N,8,FALSE),"型番が存在しません"))</f>
        <v/>
      </c>
      <c r="O100" s="74" t="str">
        <f>IF(OR(I100="",J100=""),"",IF((I100+E100)*(J100+F100)/10^6&gt;=サイズ!$D$13,"大（L）",IF((I100+E100)*(J100+F100)/10^6&gt;=サイズ!$D$12,"中（M）",IF((I100+E100)*(J100+F100)/10^6&gt;=サイズ!$D$11,"小（S）",IF((I100+E100)*(J100+F100)/10^6&gt;=サイズ!$D$10,"極小（X）","対象外")))))</f>
        <v/>
      </c>
      <c r="P100" s="74" t="str">
        <f t="shared" si="17"/>
        <v/>
      </c>
      <c r="Q100" s="74" t="str">
        <f>IF(H100="","",IF(K100="型番が存在しません","型番が存在しません",IF(OR(,I100="",J100=""),"サイズが一致しません",IF(IFERROR(VLOOKUP($H100,LIXIL対象製品リスト!$A:$N,14,FALSE),"型番が存在しません")=O100,"OK","サイズが一致しません"))))</f>
        <v/>
      </c>
      <c r="R100" s="85"/>
      <c r="S100" s="76" t="str">
        <f t="shared" si="18"/>
        <v/>
      </c>
      <c r="T100" s="76" t="str">
        <f t="shared" si="19"/>
        <v>窓リノベ24内窓</v>
      </c>
      <c r="U100" s="77" t="str">
        <f>IF(P100&lt;&gt;"",IFERROR(IF(依頼書!$O$2="共同住宅（4階建以上）",VLOOKUP(T100,補助額!A:H,8,FALSE),VLOOKUP(T100,補助額!A:H,7,FALSE)),"－"),"")</f>
        <v/>
      </c>
      <c r="V100" s="86" t="str">
        <f t="shared" si="20"/>
        <v/>
      </c>
      <c r="W100" s="113" t="str">
        <f>IF(P100="","",IF(OR(依頼書!$M$2="選択してください",依頼書!$M$2=""),"地域を選択してください",IF(OR(依頼書!$O$2="選択してください",依頼書!$O$2=""),"建て方を選択してください",IFERROR(VLOOKUP(X100,こどもエコグレード!A:E,5,FALSE),"対象外"))))</f>
        <v/>
      </c>
      <c r="X100" s="79" t="str">
        <f>P100&amp;IF(依頼書!$O$2="戸建住宅","戸建住宅","共同住宅")&amp;依頼書!$M$2</f>
        <v>共同住宅選択してください</v>
      </c>
      <c r="Y100" s="79" t="str">
        <f t="shared" si="21"/>
        <v>子育てエコ外窓</v>
      </c>
      <c r="Z100" s="80" t="str">
        <f>IF(P100&lt;&gt;"",IFERROR(IF(依頼書!$O$2="共同住宅（4階建以上）",VLOOKUP(Y100,補助額!A:H,8,FALSE),VLOOKUP(Y100,補助額!A:H,7,FALSE)),"－"),"")</f>
        <v/>
      </c>
      <c r="AA100" s="87" t="str">
        <f t="shared" si="22"/>
        <v/>
      </c>
      <c r="AB100" s="79" t="str">
        <f t="shared" si="23"/>
        <v/>
      </c>
      <c r="AC100" s="79" t="str">
        <f t="shared" si="24"/>
        <v>子育てエコ内窓</v>
      </c>
      <c r="AD100" s="80" t="str">
        <f>IF(Q100&lt;&gt;"",IFERROR(IF(依頼書!$O$2="共同住宅（4階建以上）",VLOOKUP(AC100,補助額!A:H,8,FALSE),VLOOKUP(AC100,補助額!A:H,7,FALSE)),"－"),"")</f>
        <v/>
      </c>
      <c r="AE100" s="88" t="str">
        <f t="shared" si="25"/>
        <v/>
      </c>
      <c r="AF100" s="82" t="str">
        <f>IF(P100="","",IF(OR(依頼書!$M$2="選択してください",依頼書!$M$2=""),"地域を選択してください",IF(OR(依頼書!$O$2="選択してください",依頼書!$O$2=""),"建て方を選択してください",IFERROR(VLOOKUP(AG100,こどもエコグレード!A:F,6,FALSE),"対象外"))))</f>
        <v/>
      </c>
      <c r="AG100" s="83" t="str">
        <f>P100&amp;IF(依頼書!$O$2="戸建住宅","戸建住宅","共同住宅")&amp;依頼書!$M$2</f>
        <v>共同住宅選択してください</v>
      </c>
      <c r="AH100" s="89"/>
      <c r="AI100" s="89"/>
      <c r="AJ100" s="89"/>
    </row>
    <row r="101" spans="1:36" ht="18" customHeight="1" x14ac:dyDescent="0.4">
      <c r="A101" s="64" t="str">
        <f t="shared" si="13"/>
        <v/>
      </c>
      <c r="B101" s="64" t="str">
        <f t="shared" si="14"/>
        <v/>
      </c>
      <c r="C101" s="64" t="str">
        <f t="shared" si="15"/>
        <v/>
      </c>
      <c r="D101" s="64" t="str">
        <f t="shared" si="16"/>
        <v/>
      </c>
      <c r="E101" s="64">
        <f>IFERROR(VLOOKUP(K101&amp;L101,LIXIL対象製品リスト!T:W,3,FALSE),0)</f>
        <v>0</v>
      </c>
      <c r="F101" s="64">
        <f>IFERROR(VLOOKUP(L101&amp;M101,LIXIL対象製品リスト!T:W,4,FALSE),0)</f>
        <v>0</v>
      </c>
      <c r="H101" s="72"/>
      <c r="I101" s="72"/>
      <c r="J101" s="72"/>
      <c r="K101" s="111" t="str">
        <f>IF($H101="","",IFERROR(VLOOKUP($H101,LIXIL対象製品リスト!$A:$N,2,FALSE),"型番が存在しません"))</f>
        <v/>
      </c>
      <c r="L101" s="112" t="str">
        <f>IF($H101="","",IFERROR(VLOOKUP($H101,LIXIL対象製品リスト!$A:$N,4,FALSE),"型番が存在しません"))</f>
        <v/>
      </c>
      <c r="M101" s="111" t="str">
        <f>IF($H101="","",IFERROR(VLOOKUP($H101,LIXIL対象製品リスト!$A:$N,5,FALSE),"型番が存在しません"))</f>
        <v/>
      </c>
      <c r="N101" s="112" t="str">
        <f>IF($H101="","",IFERROR(VLOOKUP($H101,LIXIL対象製品リスト!$A:$N,8,FALSE),"型番が存在しません"))</f>
        <v/>
      </c>
      <c r="O101" s="74" t="str">
        <f>IF(OR(I101="",J101=""),"",IF((I101+E101)*(J101+F101)/10^6&gt;=サイズ!$D$13,"大（L）",IF((I101+E101)*(J101+F101)/10^6&gt;=サイズ!$D$12,"中（M）",IF((I101+E101)*(J101+F101)/10^6&gt;=サイズ!$D$11,"小（S）",IF((I101+E101)*(J101+F101)/10^6&gt;=サイズ!$D$10,"極小（X）","対象外")))))</f>
        <v/>
      </c>
      <c r="P101" s="74" t="str">
        <f t="shared" si="17"/>
        <v/>
      </c>
      <c r="Q101" s="74" t="str">
        <f>IF(H101="","",IF(K101="型番が存在しません","型番が存在しません",IF(OR(,I101="",J101=""),"サイズが一致しません",IF(IFERROR(VLOOKUP($H101,LIXIL対象製品リスト!$A:$N,14,FALSE),"型番が存在しません")=O101,"OK","サイズが一致しません"))))</f>
        <v/>
      </c>
      <c r="R101" s="85"/>
      <c r="S101" s="76" t="str">
        <f t="shared" si="18"/>
        <v/>
      </c>
      <c r="T101" s="76" t="str">
        <f t="shared" si="19"/>
        <v>窓リノベ24内窓</v>
      </c>
      <c r="U101" s="77" t="str">
        <f>IF(P101&lt;&gt;"",IFERROR(IF(依頼書!$O$2="共同住宅（4階建以上）",VLOOKUP(T101,補助額!A:H,8,FALSE),VLOOKUP(T101,補助額!A:H,7,FALSE)),"－"),"")</f>
        <v/>
      </c>
      <c r="V101" s="86" t="str">
        <f t="shared" si="20"/>
        <v/>
      </c>
      <c r="W101" s="113" t="str">
        <f>IF(P101="","",IF(OR(依頼書!$M$2="選択してください",依頼書!$M$2=""),"地域を選択してください",IF(OR(依頼書!$O$2="選択してください",依頼書!$O$2=""),"建て方を選択してください",IFERROR(VLOOKUP(X101,こどもエコグレード!A:E,5,FALSE),"対象外"))))</f>
        <v/>
      </c>
      <c r="X101" s="79" t="str">
        <f>P101&amp;IF(依頼書!$O$2="戸建住宅","戸建住宅","共同住宅")&amp;依頼書!$M$2</f>
        <v>共同住宅選択してください</v>
      </c>
      <c r="Y101" s="79" t="str">
        <f t="shared" si="21"/>
        <v>子育てエコ外窓</v>
      </c>
      <c r="Z101" s="80" t="str">
        <f>IF(P101&lt;&gt;"",IFERROR(IF(依頼書!$O$2="共同住宅（4階建以上）",VLOOKUP(Y101,補助額!A:H,8,FALSE),VLOOKUP(Y101,補助額!A:H,7,FALSE)),"－"),"")</f>
        <v/>
      </c>
      <c r="AA101" s="87" t="str">
        <f t="shared" si="22"/>
        <v/>
      </c>
      <c r="AB101" s="79" t="str">
        <f t="shared" si="23"/>
        <v/>
      </c>
      <c r="AC101" s="79" t="str">
        <f t="shared" si="24"/>
        <v>子育てエコ内窓</v>
      </c>
      <c r="AD101" s="80" t="str">
        <f>IF(Q101&lt;&gt;"",IFERROR(IF(依頼書!$O$2="共同住宅（4階建以上）",VLOOKUP(AC101,補助額!A:H,8,FALSE),VLOOKUP(AC101,補助額!A:H,7,FALSE)),"－"),"")</f>
        <v/>
      </c>
      <c r="AE101" s="88" t="str">
        <f t="shared" si="25"/>
        <v/>
      </c>
      <c r="AF101" s="82" t="str">
        <f>IF(P101="","",IF(OR(依頼書!$M$2="選択してください",依頼書!$M$2=""),"地域を選択してください",IF(OR(依頼書!$O$2="選択してください",依頼書!$O$2=""),"建て方を選択してください",IFERROR(VLOOKUP(AG101,こどもエコグレード!A:F,6,FALSE),"対象外"))))</f>
        <v/>
      </c>
      <c r="AG101" s="83" t="str">
        <f>P101&amp;IF(依頼書!$O$2="戸建住宅","戸建住宅","共同住宅")&amp;依頼書!$M$2</f>
        <v>共同住宅選択してください</v>
      </c>
      <c r="AH101" s="89"/>
      <c r="AI101" s="89"/>
      <c r="AJ101" s="89"/>
    </row>
    <row r="102" spans="1:36" ht="18" customHeight="1" x14ac:dyDescent="0.4">
      <c r="A102" s="64" t="str">
        <f t="shared" si="13"/>
        <v/>
      </c>
      <c r="B102" s="64" t="str">
        <f t="shared" si="14"/>
        <v/>
      </c>
      <c r="C102" s="64" t="str">
        <f t="shared" si="15"/>
        <v/>
      </c>
      <c r="D102" s="64" t="str">
        <f t="shared" si="16"/>
        <v/>
      </c>
      <c r="E102" s="64">
        <f>IFERROR(VLOOKUP(K102&amp;L102,LIXIL対象製品リスト!T:W,3,FALSE),0)</f>
        <v>0</v>
      </c>
      <c r="F102" s="64">
        <f>IFERROR(VLOOKUP(L102&amp;M102,LIXIL対象製品リスト!T:W,4,FALSE),0)</f>
        <v>0</v>
      </c>
      <c r="H102" s="72"/>
      <c r="I102" s="72"/>
      <c r="J102" s="72"/>
      <c r="K102" s="111" t="str">
        <f>IF($H102="","",IFERROR(VLOOKUP($H102,LIXIL対象製品リスト!$A:$N,2,FALSE),"型番が存在しません"))</f>
        <v/>
      </c>
      <c r="L102" s="112" t="str">
        <f>IF($H102="","",IFERROR(VLOOKUP($H102,LIXIL対象製品リスト!$A:$N,4,FALSE),"型番が存在しません"))</f>
        <v/>
      </c>
      <c r="M102" s="111" t="str">
        <f>IF($H102="","",IFERROR(VLOOKUP($H102,LIXIL対象製品リスト!$A:$N,5,FALSE),"型番が存在しません"))</f>
        <v/>
      </c>
      <c r="N102" s="112" t="str">
        <f>IF($H102="","",IFERROR(VLOOKUP($H102,LIXIL対象製品リスト!$A:$N,8,FALSE),"型番が存在しません"))</f>
        <v/>
      </c>
      <c r="O102" s="74" t="str">
        <f>IF(OR(I102="",J102=""),"",IF((I102+E102)*(J102+F102)/10^6&gt;=サイズ!$D$13,"大（L）",IF((I102+E102)*(J102+F102)/10^6&gt;=サイズ!$D$12,"中（M）",IF((I102+E102)*(J102+F102)/10^6&gt;=サイズ!$D$11,"小（S）",IF((I102+E102)*(J102+F102)/10^6&gt;=サイズ!$D$10,"極小（X）","対象外")))))</f>
        <v/>
      </c>
      <c r="P102" s="74" t="str">
        <f t="shared" si="17"/>
        <v/>
      </c>
      <c r="Q102" s="74" t="str">
        <f>IF(H102="","",IF(K102="型番が存在しません","型番が存在しません",IF(OR(,I102="",J102=""),"サイズが一致しません",IF(IFERROR(VLOOKUP($H102,LIXIL対象製品リスト!$A:$N,14,FALSE),"型番が存在しません")=O102,"OK","サイズが一致しません"))))</f>
        <v/>
      </c>
      <c r="R102" s="85"/>
      <c r="S102" s="76" t="str">
        <f t="shared" si="18"/>
        <v/>
      </c>
      <c r="T102" s="76" t="str">
        <f t="shared" si="19"/>
        <v>窓リノベ24内窓</v>
      </c>
      <c r="U102" s="77" t="str">
        <f>IF(P102&lt;&gt;"",IFERROR(IF(依頼書!$O$2="共同住宅（4階建以上）",VLOOKUP(T102,補助額!A:H,8,FALSE),VLOOKUP(T102,補助額!A:H,7,FALSE)),"－"),"")</f>
        <v/>
      </c>
      <c r="V102" s="86" t="str">
        <f t="shared" si="20"/>
        <v/>
      </c>
      <c r="W102" s="113" t="str">
        <f>IF(P102="","",IF(OR(依頼書!$M$2="選択してください",依頼書!$M$2=""),"地域を選択してください",IF(OR(依頼書!$O$2="選択してください",依頼書!$O$2=""),"建て方を選択してください",IFERROR(VLOOKUP(X102,こどもエコグレード!A:E,5,FALSE),"対象外"))))</f>
        <v/>
      </c>
      <c r="X102" s="79" t="str">
        <f>P102&amp;IF(依頼書!$O$2="戸建住宅","戸建住宅","共同住宅")&amp;依頼書!$M$2</f>
        <v>共同住宅選択してください</v>
      </c>
      <c r="Y102" s="79" t="str">
        <f t="shared" si="21"/>
        <v>子育てエコ外窓</v>
      </c>
      <c r="Z102" s="80" t="str">
        <f>IF(P102&lt;&gt;"",IFERROR(IF(依頼書!$O$2="共同住宅（4階建以上）",VLOOKUP(Y102,補助額!A:H,8,FALSE),VLOOKUP(Y102,補助額!A:H,7,FALSE)),"－"),"")</f>
        <v/>
      </c>
      <c r="AA102" s="87" t="str">
        <f t="shared" si="22"/>
        <v/>
      </c>
      <c r="AB102" s="79" t="str">
        <f t="shared" si="23"/>
        <v/>
      </c>
      <c r="AC102" s="79" t="str">
        <f t="shared" si="24"/>
        <v>子育てエコ内窓</v>
      </c>
      <c r="AD102" s="80" t="str">
        <f>IF(Q102&lt;&gt;"",IFERROR(IF(依頼書!$O$2="共同住宅（4階建以上）",VLOOKUP(AC102,補助額!A:H,8,FALSE),VLOOKUP(AC102,補助額!A:H,7,FALSE)),"－"),"")</f>
        <v/>
      </c>
      <c r="AE102" s="88" t="str">
        <f t="shared" si="25"/>
        <v/>
      </c>
      <c r="AF102" s="82" t="str">
        <f>IF(P102="","",IF(OR(依頼書!$M$2="選択してください",依頼書!$M$2=""),"地域を選択してください",IF(OR(依頼書!$O$2="選択してください",依頼書!$O$2=""),"建て方を選択してください",IFERROR(VLOOKUP(AG102,こどもエコグレード!A:F,6,FALSE),"対象外"))))</f>
        <v/>
      </c>
      <c r="AG102" s="83" t="str">
        <f>P102&amp;IF(依頼書!$O$2="戸建住宅","戸建住宅","共同住宅")&amp;依頼書!$M$2</f>
        <v>共同住宅選択してください</v>
      </c>
      <c r="AH102" s="89"/>
      <c r="AI102" s="89"/>
      <c r="AJ102" s="89"/>
    </row>
    <row r="103" spans="1:36" ht="18" customHeight="1" x14ac:dyDescent="0.4">
      <c r="A103" s="64" t="str">
        <f t="shared" si="13"/>
        <v/>
      </c>
      <c r="B103" s="64" t="str">
        <f t="shared" si="14"/>
        <v/>
      </c>
      <c r="C103" s="64" t="str">
        <f t="shared" si="15"/>
        <v/>
      </c>
      <c r="D103" s="64" t="str">
        <f t="shared" si="16"/>
        <v/>
      </c>
      <c r="E103" s="64">
        <f>IFERROR(VLOOKUP(K103&amp;L103,LIXIL対象製品リスト!T:W,3,FALSE),0)</f>
        <v>0</v>
      </c>
      <c r="F103" s="64">
        <f>IFERROR(VLOOKUP(L103&amp;M103,LIXIL対象製品リスト!T:W,4,FALSE),0)</f>
        <v>0</v>
      </c>
      <c r="H103" s="72"/>
      <c r="I103" s="72"/>
      <c r="J103" s="72"/>
      <c r="K103" s="111" t="str">
        <f>IF($H103="","",IFERROR(VLOOKUP($H103,LIXIL対象製品リスト!$A:$N,2,FALSE),"型番が存在しません"))</f>
        <v/>
      </c>
      <c r="L103" s="112" t="str">
        <f>IF($H103="","",IFERROR(VLOOKUP($H103,LIXIL対象製品リスト!$A:$N,4,FALSE),"型番が存在しません"))</f>
        <v/>
      </c>
      <c r="M103" s="111" t="str">
        <f>IF($H103="","",IFERROR(VLOOKUP($H103,LIXIL対象製品リスト!$A:$N,5,FALSE),"型番が存在しません"))</f>
        <v/>
      </c>
      <c r="N103" s="112" t="str">
        <f>IF($H103="","",IFERROR(VLOOKUP($H103,LIXIL対象製品リスト!$A:$N,8,FALSE),"型番が存在しません"))</f>
        <v/>
      </c>
      <c r="O103" s="74" t="str">
        <f>IF(OR(I103="",J103=""),"",IF((I103+E103)*(J103+F103)/10^6&gt;=サイズ!$D$13,"大（L）",IF((I103+E103)*(J103+F103)/10^6&gt;=サイズ!$D$12,"中（M）",IF((I103+E103)*(J103+F103)/10^6&gt;=サイズ!$D$11,"小（S）",IF((I103+E103)*(J103+F103)/10^6&gt;=サイズ!$D$10,"極小（X）","対象外")))))</f>
        <v/>
      </c>
      <c r="P103" s="74" t="str">
        <f t="shared" si="17"/>
        <v/>
      </c>
      <c r="Q103" s="74" t="str">
        <f>IF(H103="","",IF(K103="型番が存在しません","型番が存在しません",IF(OR(,I103="",J103=""),"サイズが一致しません",IF(IFERROR(VLOOKUP($H103,LIXIL対象製品リスト!$A:$N,14,FALSE),"型番が存在しません")=O103,"OK","サイズが一致しません"))))</f>
        <v/>
      </c>
      <c r="R103" s="85"/>
      <c r="S103" s="76" t="str">
        <f t="shared" si="18"/>
        <v/>
      </c>
      <c r="T103" s="76" t="str">
        <f t="shared" si="19"/>
        <v>窓リノベ24内窓</v>
      </c>
      <c r="U103" s="77" t="str">
        <f>IF(P103&lt;&gt;"",IFERROR(IF(依頼書!$O$2="共同住宅（4階建以上）",VLOOKUP(T103,補助額!A:H,8,FALSE),VLOOKUP(T103,補助額!A:H,7,FALSE)),"－"),"")</f>
        <v/>
      </c>
      <c r="V103" s="86" t="str">
        <f t="shared" si="20"/>
        <v/>
      </c>
      <c r="W103" s="113" t="str">
        <f>IF(P103="","",IF(OR(依頼書!$M$2="選択してください",依頼書!$M$2=""),"地域を選択してください",IF(OR(依頼書!$O$2="選択してください",依頼書!$O$2=""),"建て方を選択してください",IFERROR(VLOOKUP(X103,こどもエコグレード!A:E,5,FALSE),"対象外"))))</f>
        <v/>
      </c>
      <c r="X103" s="79" t="str">
        <f>P103&amp;IF(依頼書!$O$2="戸建住宅","戸建住宅","共同住宅")&amp;依頼書!$M$2</f>
        <v>共同住宅選択してください</v>
      </c>
      <c r="Y103" s="79" t="str">
        <f t="shared" si="21"/>
        <v>子育てエコ外窓</v>
      </c>
      <c r="Z103" s="80" t="str">
        <f>IF(P103&lt;&gt;"",IFERROR(IF(依頼書!$O$2="共同住宅（4階建以上）",VLOOKUP(Y103,補助額!A:H,8,FALSE),VLOOKUP(Y103,補助額!A:H,7,FALSE)),"－"),"")</f>
        <v/>
      </c>
      <c r="AA103" s="87" t="str">
        <f t="shared" si="22"/>
        <v/>
      </c>
      <c r="AB103" s="79" t="str">
        <f t="shared" si="23"/>
        <v/>
      </c>
      <c r="AC103" s="79" t="str">
        <f t="shared" si="24"/>
        <v>子育てエコ内窓</v>
      </c>
      <c r="AD103" s="80" t="str">
        <f>IF(Q103&lt;&gt;"",IFERROR(IF(依頼書!$O$2="共同住宅（4階建以上）",VLOOKUP(AC103,補助額!A:H,8,FALSE),VLOOKUP(AC103,補助額!A:H,7,FALSE)),"－"),"")</f>
        <v/>
      </c>
      <c r="AE103" s="88" t="str">
        <f t="shared" si="25"/>
        <v/>
      </c>
      <c r="AF103" s="82" t="str">
        <f>IF(P103="","",IF(OR(依頼書!$M$2="選択してください",依頼書!$M$2=""),"地域を選択してください",IF(OR(依頼書!$O$2="選択してください",依頼書!$O$2=""),"建て方を選択してください",IFERROR(VLOOKUP(AG103,こどもエコグレード!A:F,6,FALSE),"対象外"))))</f>
        <v/>
      </c>
      <c r="AG103" s="83" t="str">
        <f>P103&amp;IF(依頼書!$O$2="戸建住宅","戸建住宅","共同住宅")&amp;依頼書!$M$2</f>
        <v>共同住宅選択してください</v>
      </c>
      <c r="AH103" s="89"/>
      <c r="AI103" s="89"/>
      <c r="AJ103" s="89"/>
    </row>
    <row r="104" spans="1:36" ht="18" customHeight="1" x14ac:dyDescent="0.4">
      <c r="A104" s="64" t="str">
        <f t="shared" si="13"/>
        <v/>
      </c>
      <c r="B104" s="64" t="str">
        <f t="shared" si="14"/>
        <v/>
      </c>
      <c r="C104" s="64" t="str">
        <f t="shared" si="15"/>
        <v/>
      </c>
      <c r="D104" s="64" t="str">
        <f t="shared" si="16"/>
        <v/>
      </c>
      <c r="E104" s="64">
        <f>IFERROR(VLOOKUP(K104&amp;L104,LIXIL対象製品リスト!T:W,3,FALSE),0)</f>
        <v>0</v>
      </c>
      <c r="F104" s="64">
        <f>IFERROR(VLOOKUP(L104&amp;M104,LIXIL対象製品リスト!T:W,4,FALSE),0)</f>
        <v>0</v>
      </c>
      <c r="H104" s="72"/>
      <c r="I104" s="72"/>
      <c r="J104" s="72"/>
      <c r="K104" s="111" t="str">
        <f>IF($H104="","",IFERROR(VLOOKUP($H104,LIXIL対象製品リスト!$A:$N,2,FALSE),"型番が存在しません"))</f>
        <v/>
      </c>
      <c r="L104" s="112" t="str">
        <f>IF($H104="","",IFERROR(VLOOKUP($H104,LIXIL対象製品リスト!$A:$N,4,FALSE),"型番が存在しません"))</f>
        <v/>
      </c>
      <c r="M104" s="111" t="str">
        <f>IF($H104="","",IFERROR(VLOOKUP($H104,LIXIL対象製品リスト!$A:$N,5,FALSE),"型番が存在しません"))</f>
        <v/>
      </c>
      <c r="N104" s="112" t="str">
        <f>IF($H104="","",IFERROR(VLOOKUP($H104,LIXIL対象製品リスト!$A:$N,8,FALSE),"型番が存在しません"))</f>
        <v/>
      </c>
      <c r="O104" s="74" t="str">
        <f>IF(OR(I104="",J104=""),"",IF((I104+E104)*(J104+F104)/10^6&gt;=サイズ!$D$13,"大（L）",IF((I104+E104)*(J104+F104)/10^6&gt;=サイズ!$D$12,"中（M）",IF((I104+E104)*(J104+F104)/10^6&gt;=サイズ!$D$11,"小（S）",IF((I104+E104)*(J104+F104)/10^6&gt;=サイズ!$D$10,"極小（X）","対象外")))))</f>
        <v/>
      </c>
      <c r="P104" s="74" t="str">
        <f t="shared" si="17"/>
        <v/>
      </c>
      <c r="Q104" s="74" t="str">
        <f>IF(H104="","",IF(K104="型番が存在しません","型番が存在しません",IF(OR(,I104="",J104=""),"サイズが一致しません",IF(IFERROR(VLOOKUP($H104,LIXIL対象製品リスト!$A:$N,14,FALSE),"型番が存在しません")=O104,"OK","サイズが一致しません"))))</f>
        <v/>
      </c>
      <c r="R104" s="85"/>
      <c r="S104" s="76" t="str">
        <f t="shared" si="18"/>
        <v/>
      </c>
      <c r="T104" s="76" t="str">
        <f t="shared" si="19"/>
        <v>窓リノベ24内窓</v>
      </c>
      <c r="U104" s="77" t="str">
        <f>IF(P104&lt;&gt;"",IFERROR(IF(依頼書!$O$2="共同住宅（4階建以上）",VLOOKUP(T104,補助額!A:H,8,FALSE),VLOOKUP(T104,補助額!A:H,7,FALSE)),"－"),"")</f>
        <v/>
      </c>
      <c r="V104" s="86" t="str">
        <f t="shared" si="20"/>
        <v/>
      </c>
      <c r="W104" s="113" t="str">
        <f>IF(P104="","",IF(OR(依頼書!$M$2="選択してください",依頼書!$M$2=""),"地域を選択してください",IF(OR(依頼書!$O$2="選択してください",依頼書!$O$2=""),"建て方を選択してください",IFERROR(VLOOKUP(X104,こどもエコグレード!A:E,5,FALSE),"対象外"))))</f>
        <v/>
      </c>
      <c r="X104" s="79" t="str">
        <f>P104&amp;IF(依頼書!$O$2="戸建住宅","戸建住宅","共同住宅")&amp;依頼書!$M$2</f>
        <v>共同住宅選択してください</v>
      </c>
      <c r="Y104" s="79" t="str">
        <f t="shared" si="21"/>
        <v>子育てエコ外窓</v>
      </c>
      <c r="Z104" s="80" t="str">
        <f>IF(P104&lt;&gt;"",IFERROR(IF(依頼書!$O$2="共同住宅（4階建以上）",VLOOKUP(Y104,補助額!A:H,8,FALSE),VLOOKUP(Y104,補助額!A:H,7,FALSE)),"－"),"")</f>
        <v/>
      </c>
      <c r="AA104" s="87" t="str">
        <f t="shared" si="22"/>
        <v/>
      </c>
      <c r="AB104" s="79" t="str">
        <f t="shared" si="23"/>
        <v/>
      </c>
      <c r="AC104" s="79" t="str">
        <f t="shared" si="24"/>
        <v>子育てエコ内窓</v>
      </c>
      <c r="AD104" s="80" t="str">
        <f>IF(Q104&lt;&gt;"",IFERROR(IF(依頼書!$O$2="共同住宅（4階建以上）",VLOOKUP(AC104,補助額!A:H,8,FALSE),VLOOKUP(AC104,補助額!A:H,7,FALSE)),"－"),"")</f>
        <v/>
      </c>
      <c r="AE104" s="88" t="str">
        <f t="shared" si="25"/>
        <v/>
      </c>
      <c r="AF104" s="82" t="str">
        <f>IF(P104="","",IF(OR(依頼書!$M$2="選択してください",依頼書!$M$2=""),"地域を選択してください",IF(OR(依頼書!$O$2="選択してください",依頼書!$O$2=""),"建て方を選択してください",IFERROR(VLOOKUP(AG104,こどもエコグレード!A:F,6,FALSE),"対象外"))))</f>
        <v/>
      </c>
      <c r="AG104" s="83" t="str">
        <f>P104&amp;IF(依頼書!$O$2="戸建住宅","戸建住宅","共同住宅")&amp;依頼書!$M$2</f>
        <v>共同住宅選択してください</v>
      </c>
      <c r="AH104" s="89"/>
      <c r="AI104" s="89"/>
      <c r="AJ104" s="89"/>
    </row>
    <row r="105" spans="1:36" ht="18" customHeight="1" x14ac:dyDescent="0.4">
      <c r="A105" s="64" t="str">
        <f t="shared" si="13"/>
        <v/>
      </c>
      <c r="B105" s="64" t="str">
        <f t="shared" si="14"/>
        <v/>
      </c>
      <c r="C105" s="64" t="str">
        <f t="shared" si="15"/>
        <v/>
      </c>
      <c r="D105" s="64" t="str">
        <f t="shared" si="16"/>
        <v/>
      </c>
      <c r="E105" s="64">
        <f>IFERROR(VLOOKUP(K105&amp;L105,LIXIL対象製品リスト!T:W,3,FALSE),0)</f>
        <v>0</v>
      </c>
      <c r="F105" s="64">
        <f>IFERROR(VLOOKUP(L105&amp;M105,LIXIL対象製品リスト!T:W,4,FALSE),0)</f>
        <v>0</v>
      </c>
      <c r="H105" s="72"/>
      <c r="I105" s="72"/>
      <c r="J105" s="72"/>
      <c r="K105" s="111" t="str">
        <f>IF($H105="","",IFERROR(VLOOKUP($H105,LIXIL対象製品リスト!$A:$N,2,FALSE),"型番が存在しません"))</f>
        <v/>
      </c>
      <c r="L105" s="112" t="str">
        <f>IF($H105="","",IFERROR(VLOOKUP($H105,LIXIL対象製品リスト!$A:$N,4,FALSE),"型番が存在しません"))</f>
        <v/>
      </c>
      <c r="M105" s="111" t="str">
        <f>IF($H105="","",IFERROR(VLOOKUP($H105,LIXIL対象製品リスト!$A:$N,5,FALSE),"型番が存在しません"))</f>
        <v/>
      </c>
      <c r="N105" s="112" t="str">
        <f>IF($H105="","",IFERROR(VLOOKUP($H105,LIXIL対象製品リスト!$A:$N,8,FALSE),"型番が存在しません"))</f>
        <v/>
      </c>
      <c r="O105" s="74" t="str">
        <f>IF(OR(I105="",J105=""),"",IF((I105+E105)*(J105+F105)/10^6&gt;=サイズ!$D$13,"大（L）",IF((I105+E105)*(J105+F105)/10^6&gt;=サイズ!$D$12,"中（M）",IF((I105+E105)*(J105+F105)/10^6&gt;=サイズ!$D$11,"小（S）",IF((I105+E105)*(J105+F105)/10^6&gt;=サイズ!$D$10,"極小（X）","対象外")))))</f>
        <v/>
      </c>
      <c r="P105" s="74" t="str">
        <f t="shared" si="17"/>
        <v/>
      </c>
      <c r="Q105" s="74" t="str">
        <f>IF(H105="","",IF(K105="型番が存在しません","型番が存在しません",IF(OR(,I105="",J105=""),"サイズが一致しません",IF(IFERROR(VLOOKUP($H105,LIXIL対象製品リスト!$A:$N,14,FALSE),"型番が存在しません")=O105,"OK","サイズが一致しません"))))</f>
        <v/>
      </c>
      <c r="R105" s="85"/>
      <c r="S105" s="76" t="str">
        <f t="shared" si="18"/>
        <v/>
      </c>
      <c r="T105" s="76" t="str">
        <f t="shared" si="19"/>
        <v>窓リノベ24内窓</v>
      </c>
      <c r="U105" s="77" t="str">
        <f>IF(P105&lt;&gt;"",IFERROR(IF(依頼書!$O$2="共同住宅（4階建以上）",VLOOKUP(T105,補助額!A:H,8,FALSE),VLOOKUP(T105,補助額!A:H,7,FALSE)),"－"),"")</f>
        <v/>
      </c>
      <c r="V105" s="86" t="str">
        <f t="shared" si="20"/>
        <v/>
      </c>
      <c r="W105" s="113" t="str">
        <f>IF(P105="","",IF(OR(依頼書!$M$2="選択してください",依頼書!$M$2=""),"地域を選択してください",IF(OR(依頼書!$O$2="選択してください",依頼書!$O$2=""),"建て方を選択してください",IFERROR(VLOOKUP(X105,こどもエコグレード!A:E,5,FALSE),"対象外"))))</f>
        <v/>
      </c>
      <c r="X105" s="79" t="str">
        <f>P105&amp;IF(依頼書!$O$2="戸建住宅","戸建住宅","共同住宅")&amp;依頼書!$M$2</f>
        <v>共同住宅選択してください</v>
      </c>
      <c r="Y105" s="79" t="str">
        <f t="shared" si="21"/>
        <v>子育てエコ外窓</v>
      </c>
      <c r="Z105" s="80" t="str">
        <f>IF(P105&lt;&gt;"",IFERROR(IF(依頼書!$O$2="共同住宅（4階建以上）",VLOOKUP(Y105,補助額!A:H,8,FALSE),VLOOKUP(Y105,補助額!A:H,7,FALSE)),"－"),"")</f>
        <v/>
      </c>
      <c r="AA105" s="87" t="str">
        <f t="shared" si="22"/>
        <v/>
      </c>
      <c r="AB105" s="79" t="str">
        <f t="shared" si="23"/>
        <v/>
      </c>
      <c r="AC105" s="79" t="str">
        <f t="shared" si="24"/>
        <v>子育てエコ内窓</v>
      </c>
      <c r="AD105" s="80" t="str">
        <f>IF(Q105&lt;&gt;"",IFERROR(IF(依頼書!$O$2="共同住宅（4階建以上）",VLOOKUP(AC105,補助額!A:H,8,FALSE),VLOOKUP(AC105,補助額!A:H,7,FALSE)),"－"),"")</f>
        <v/>
      </c>
      <c r="AE105" s="88" t="str">
        <f t="shared" si="25"/>
        <v/>
      </c>
      <c r="AF105" s="82" t="str">
        <f>IF(P105="","",IF(OR(依頼書!$M$2="選択してください",依頼書!$M$2=""),"地域を選択してください",IF(OR(依頼書!$O$2="選択してください",依頼書!$O$2=""),"建て方を選択してください",IFERROR(VLOOKUP(AG105,こどもエコグレード!A:F,6,FALSE),"対象外"))))</f>
        <v/>
      </c>
      <c r="AG105" s="83" t="str">
        <f>P105&amp;IF(依頼書!$O$2="戸建住宅","戸建住宅","共同住宅")&amp;依頼書!$M$2</f>
        <v>共同住宅選択してください</v>
      </c>
      <c r="AH105" s="89"/>
      <c r="AI105" s="89"/>
      <c r="AJ105" s="89"/>
    </row>
    <row r="106" spans="1:36" ht="18" customHeight="1" x14ac:dyDescent="0.4">
      <c r="A106" s="64" t="str">
        <f t="shared" si="13"/>
        <v/>
      </c>
      <c r="B106" s="64" t="str">
        <f t="shared" si="14"/>
        <v/>
      </c>
      <c r="C106" s="64" t="str">
        <f t="shared" si="15"/>
        <v/>
      </c>
      <c r="D106" s="64" t="str">
        <f t="shared" si="16"/>
        <v/>
      </c>
      <c r="E106" s="64">
        <f>IFERROR(VLOOKUP(K106&amp;L106,LIXIL対象製品リスト!T:W,3,FALSE),0)</f>
        <v>0</v>
      </c>
      <c r="F106" s="64">
        <f>IFERROR(VLOOKUP(L106&amp;M106,LIXIL対象製品リスト!T:W,4,FALSE),0)</f>
        <v>0</v>
      </c>
      <c r="H106" s="72"/>
      <c r="I106" s="72"/>
      <c r="J106" s="72"/>
      <c r="K106" s="111" t="str">
        <f>IF($H106="","",IFERROR(VLOOKUP($H106,LIXIL対象製品リスト!$A:$N,2,FALSE),"型番が存在しません"))</f>
        <v/>
      </c>
      <c r="L106" s="112" t="str">
        <f>IF($H106="","",IFERROR(VLOOKUP($H106,LIXIL対象製品リスト!$A:$N,4,FALSE),"型番が存在しません"))</f>
        <v/>
      </c>
      <c r="M106" s="111" t="str">
        <f>IF($H106="","",IFERROR(VLOOKUP($H106,LIXIL対象製品リスト!$A:$N,5,FALSE),"型番が存在しません"))</f>
        <v/>
      </c>
      <c r="N106" s="112" t="str">
        <f>IF($H106="","",IFERROR(VLOOKUP($H106,LIXIL対象製品リスト!$A:$N,8,FALSE),"型番が存在しません"))</f>
        <v/>
      </c>
      <c r="O106" s="74" t="str">
        <f>IF(OR(I106="",J106=""),"",IF((I106+E106)*(J106+F106)/10^6&gt;=サイズ!$D$13,"大（L）",IF((I106+E106)*(J106+F106)/10^6&gt;=サイズ!$D$12,"中（M）",IF((I106+E106)*(J106+F106)/10^6&gt;=サイズ!$D$11,"小（S）",IF((I106+E106)*(J106+F106)/10^6&gt;=サイズ!$D$10,"極小（X）","対象外")))))</f>
        <v/>
      </c>
      <c r="P106" s="74" t="str">
        <f t="shared" si="17"/>
        <v/>
      </c>
      <c r="Q106" s="74" t="str">
        <f>IF(H106="","",IF(K106="型番が存在しません","型番が存在しません",IF(OR(,I106="",J106=""),"サイズが一致しません",IF(IFERROR(VLOOKUP($H106,LIXIL対象製品リスト!$A:$N,14,FALSE),"型番が存在しません")=O106,"OK","サイズが一致しません"))))</f>
        <v/>
      </c>
      <c r="R106" s="85"/>
      <c r="S106" s="76" t="str">
        <f t="shared" si="18"/>
        <v/>
      </c>
      <c r="T106" s="76" t="str">
        <f t="shared" si="19"/>
        <v>窓リノベ24内窓</v>
      </c>
      <c r="U106" s="77" t="str">
        <f>IF(P106&lt;&gt;"",IFERROR(IF(依頼書!$O$2="共同住宅（4階建以上）",VLOOKUP(T106,補助額!A:H,8,FALSE),VLOOKUP(T106,補助額!A:H,7,FALSE)),"－"),"")</f>
        <v/>
      </c>
      <c r="V106" s="86" t="str">
        <f t="shared" si="20"/>
        <v/>
      </c>
      <c r="W106" s="113" t="str">
        <f>IF(P106="","",IF(OR(依頼書!$M$2="選択してください",依頼書!$M$2=""),"地域を選択してください",IF(OR(依頼書!$O$2="選択してください",依頼書!$O$2=""),"建て方を選択してください",IFERROR(VLOOKUP(X106,こどもエコグレード!A:E,5,FALSE),"対象外"))))</f>
        <v/>
      </c>
      <c r="X106" s="79" t="str">
        <f>P106&amp;IF(依頼書!$O$2="戸建住宅","戸建住宅","共同住宅")&amp;依頼書!$M$2</f>
        <v>共同住宅選択してください</v>
      </c>
      <c r="Y106" s="79" t="str">
        <f t="shared" si="21"/>
        <v>子育てエコ外窓</v>
      </c>
      <c r="Z106" s="80" t="str">
        <f>IF(P106&lt;&gt;"",IFERROR(IF(依頼書!$O$2="共同住宅（4階建以上）",VLOOKUP(Y106,補助額!A:H,8,FALSE),VLOOKUP(Y106,補助額!A:H,7,FALSE)),"－"),"")</f>
        <v/>
      </c>
      <c r="AA106" s="87" t="str">
        <f t="shared" si="22"/>
        <v/>
      </c>
      <c r="AB106" s="79" t="str">
        <f t="shared" si="23"/>
        <v/>
      </c>
      <c r="AC106" s="79" t="str">
        <f t="shared" si="24"/>
        <v>子育てエコ内窓</v>
      </c>
      <c r="AD106" s="80" t="str">
        <f>IF(Q106&lt;&gt;"",IFERROR(IF(依頼書!$O$2="共同住宅（4階建以上）",VLOOKUP(AC106,補助額!A:H,8,FALSE),VLOOKUP(AC106,補助額!A:H,7,FALSE)),"－"),"")</f>
        <v/>
      </c>
      <c r="AE106" s="88" t="str">
        <f t="shared" si="25"/>
        <v/>
      </c>
      <c r="AF106" s="82" t="str">
        <f>IF(P106="","",IF(OR(依頼書!$M$2="選択してください",依頼書!$M$2=""),"地域を選択してください",IF(OR(依頼書!$O$2="選択してください",依頼書!$O$2=""),"建て方を選択してください",IFERROR(VLOOKUP(AG106,こどもエコグレード!A:F,6,FALSE),"対象外"))))</f>
        <v/>
      </c>
      <c r="AG106" s="83" t="str">
        <f>P106&amp;IF(依頼書!$O$2="戸建住宅","戸建住宅","共同住宅")&amp;依頼書!$M$2</f>
        <v>共同住宅選択してください</v>
      </c>
      <c r="AH106" s="89"/>
      <c r="AI106" s="89"/>
      <c r="AJ106" s="89"/>
    </row>
    <row r="107" spans="1:36" ht="18" customHeight="1" x14ac:dyDescent="0.4">
      <c r="A107" s="64" t="str">
        <f t="shared" si="13"/>
        <v/>
      </c>
      <c r="B107" s="64" t="str">
        <f t="shared" si="14"/>
        <v/>
      </c>
      <c r="C107" s="64" t="str">
        <f t="shared" si="15"/>
        <v/>
      </c>
      <c r="D107" s="64" t="str">
        <f t="shared" si="16"/>
        <v/>
      </c>
      <c r="E107" s="64">
        <f>IFERROR(VLOOKUP(K107&amp;L107,LIXIL対象製品リスト!T:W,3,FALSE),0)</f>
        <v>0</v>
      </c>
      <c r="F107" s="64">
        <f>IFERROR(VLOOKUP(L107&amp;M107,LIXIL対象製品リスト!T:W,4,FALSE),0)</f>
        <v>0</v>
      </c>
      <c r="H107" s="72"/>
      <c r="I107" s="72"/>
      <c r="J107" s="72"/>
      <c r="K107" s="111" t="str">
        <f>IF($H107="","",IFERROR(VLOOKUP($H107,LIXIL対象製品リスト!$A:$N,2,FALSE),"型番が存在しません"))</f>
        <v/>
      </c>
      <c r="L107" s="112" t="str">
        <f>IF($H107="","",IFERROR(VLOOKUP($H107,LIXIL対象製品リスト!$A:$N,4,FALSE),"型番が存在しません"))</f>
        <v/>
      </c>
      <c r="M107" s="111" t="str">
        <f>IF($H107="","",IFERROR(VLOOKUP($H107,LIXIL対象製品リスト!$A:$N,5,FALSE),"型番が存在しません"))</f>
        <v/>
      </c>
      <c r="N107" s="112" t="str">
        <f>IF($H107="","",IFERROR(VLOOKUP($H107,LIXIL対象製品リスト!$A:$N,8,FALSE),"型番が存在しません"))</f>
        <v/>
      </c>
      <c r="O107" s="74" t="str">
        <f>IF(OR(I107="",J107=""),"",IF((I107+E107)*(J107+F107)/10^6&gt;=サイズ!$D$13,"大（L）",IF((I107+E107)*(J107+F107)/10^6&gt;=サイズ!$D$12,"中（M）",IF((I107+E107)*(J107+F107)/10^6&gt;=サイズ!$D$11,"小（S）",IF((I107+E107)*(J107+F107)/10^6&gt;=サイズ!$D$10,"極小（X）","対象外")))))</f>
        <v/>
      </c>
      <c r="P107" s="74" t="str">
        <f t="shared" si="17"/>
        <v/>
      </c>
      <c r="Q107" s="74" t="str">
        <f>IF(H107="","",IF(K107="型番が存在しません","型番が存在しません",IF(OR(,I107="",J107=""),"サイズが一致しません",IF(IFERROR(VLOOKUP($H107,LIXIL対象製品リスト!$A:$N,14,FALSE),"型番が存在しません")=O107,"OK","サイズが一致しません"))))</f>
        <v/>
      </c>
      <c r="R107" s="85"/>
      <c r="S107" s="76" t="str">
        <f t="shared" si="18"/>
        <v/>
      </c>
      <c r="T107" s="76" t="str">
        <f t="shared" si="19"/>
        <v>窓リノベ24内窓</v>
      </c>
      <c r="U107" s="77" t="str">
        <f>IF(P107&lt;&gt;"",IFERROR(IF(依頼書!$O$2="共同住宅（4階建以上）",VLOOKUP(T107,補助額!A:H,8,FALSE),VLOOKUP(T107,補助額!A:H,7,FALSE)),"－"),"")</f>
        <v/>
      </c>
      <c r="V107" s="86" t="str">
        <f t="shared" si="20"/>
        <v/>
      </c>
      <c r="W107" s="113" t="str">
        <f>IF(P107="","",IF(OR(依頼書!$M$2="選択してください",依頼書!$M$2=""),"地域を選択してください",IF(OR(依頼書!$O$2="選択してください",依頼書!$O$2=""),"建て方を選択してください",IFERROR(VLOOKUP(X107,こどもエコグレード!A:E,5,FALSE),"対象外"))))</f>
        <v/>
      </c>
      <c r="X107" s="79" t="str">
        <f>P107&amp;IF(依頼書!$O$2="戸建住宅","戸建住宅","共同住宅")&amp;依頼書!$M$2</f>
        <v>共同住宅選択してください</v>
      </c>
      <c r="Y107" s="79" t="str">
        <f t="shared" si="21"/>
        <v>子育てエコ外窓</v>
      </c>
      <c r="Z107" s="80" t="str">
        <f>IF(P107&lt;&gt;"",IFERROR(IF(依頼書!$O$2="共同住宅（4階建以上）",VLOOKUP(Y107,補助額!A:H,8,FALSE),VLOOKUP(Y107,補助額!A:H,7,FALSE)),"－"),"")</f>
        <v/>
      </c>
      <c r="AA107" s="87" t="str">
        <f t="shared" si="22"/>
        <v/>
      </c>
      <c r="AB107" s="79" t="str">
        <f t="shared" si="23"/>
        <v/>
      </c>
      <c r="AC107" s="79" t="str">
        <f t="shared" si="24"/>
        <v>子育てエコ内窓</v>
      </c>
      <c r="AD107" s="80" t="str">
        <f>IF(Q107&lt;&gt;"",IFERROR(IF(依頼書!$O$2="共同住宅（4階建以上）",VLOOKUP(AC107,補助額!A:H,8,FALSE),VLOOKUP(AC107,補助額!A:H,7,FALSE)),"－"),"")</f>
        <v/>
      </c>
      <c r="AE107" s="88" t="str">
        <f t="shared" si="25"/>
        <v/>
      </c>
      <c r="AF107" s="82" t="str">
        <f>IF(P107="","",IF(OR(依頼書!$M$2="選択してください",依頼書!$M$2=""),"地域を選択してください",IF(OR(依頼書!$O$2="選択してください",依頼書!$O$2=""),"建て方を選択してください",IFERROR(VLOOKUP(AG107,こどもエコグレード!A:F,6,FALSE),"対象外"))))</f>
        <v/>
      </c>
      <c r="AG107" s="83" t="str">
        <f>P107&amp;IF(依頼書!$O$2="戸建住宅","戸建住宅","共同住宅")&amp;依頼書!$M$2</f>
        <v>共同住宅選択してください</v>
      </c>
      <c r="AH107" s="89"/>
      <c r="AI107" s="89"/>
      <c r="AJ107" s="89"/>
    </row>
    <row r="108" spans="1:36" ht="18" customHeight="1" x14ac:dyDescent="0.4">
      <c r="A108" s="64" t="str">
        <f t="shared" si="13"/>
        <v/>
      </c>
      <c r="B108" s="64" t="str">
        <f t="shared" si="14"/>
        <v/>
      </c>
      <c r="C108" s="64" t="str">
        <f t="shared" si="15"/>
        <v/>
      </c>
      <c r="D108" s="64" t="str">
        <f t="shared" si="16"/>
        <v/>
      </c>
      <c r="E108" s="64">
        <f>IFERROR(VLOOKUP(K108&amp;L108,LIXIL対象製品リスト!T:W,3,FALSE),0)</f>
        <v>0</v>
      </c>
      <c r="F108" s="64">
        <f>IFERROR(VLOOKUP(L108&amp;M108,LIXIL対象製品リスト!T:W,4,FALSE),0)</f>
        <v>0</v>
      </c>
      <c r="H108" s="72"/>
      <c r="I108" s="72"/>
      <c r="J108" s="72"/>
      <c r="K108" s="111" t="str">
        <f>IF($H108="","",IFERROR(VLOOKUP($H108,LIXIL対象製品リスト!$A:$N,2,FALSE),"型番が存在しません"))</f>
        <v/>
      </c>
      <c r="L108" s="112" t="str">
        <f>IF($H108="","",IFERROR(VLOOKUP($H108,LIXIL対象製品リスト!$A:$N,4,FALSE),"型番が存在しません"))</f>
        <v/>
      </c>
      <c r="M108" s="111" t="str">
        <f>IF($H108="","",IFERROR(VLOOKUP($H108,LIXIL対象製品リスト!$A:$N,5,FALSE),"型番が存在しません"))</f>
        <v/>
      </c>
      <c r="N108" s="112" t="str">
        <f>IF($H108="","",IFERROR(VLOOKUP($H108,LIXIL対象製品リスト!$A:$N,8,FALSE),"型番が存在しません"))</f>
        <v/>
      </c>
      <c r="O108" s="74" t="str">
        <f>IF(OR(I108="",J108=""),"",IF((I108+E108)*(J108+F108)/10^6&gt;=サイズ!$D$13,"大（L）",IF((I108+E108)*(J108+F108)/10^6&gt;=サイズ!$D$12,"中（M）",IF((I108+E108)*(J108+F108)/10^6&gt;=サイズ!$D$11,"小（S）",IF((I108+E108)*(J108+F108)/10^6&gt;=サイズ!$D$10,"極小（X）","対象外")))))</f>
        <v/>
      </c>
      <c r="P108" s="74" t="str">
        <f t="shared" si="17"/>
        <v/>
      </c>
      <c r="Q108" s="74" t="str">
        <f>IF(H108="","",IF(K108="型番が存在しません","型番が存在しません",IF(OR(,I108="",J108=""),"サイズが一致しません",IF(IFERROR(VLOOKUP($H108,LIXIL対象製品リスト!$A:$N,14,FALSE),"型番が存在しません")=O108,"OK","サイズが一致しません"))))</f>
        <v/>
      </c>
      <c r="R108" s="85"/>
      <c r="S108" s="76" t="str">
        <f t="shared" si="18"/>
        <v/>
      </c>
      <c r="T108" s="76" t="str">
        <f t="shared" si="19"/>
        <v>窓リノベ24内窓</v>
      </c>
      <c r="U108" s="77" t="str">
        <f>IF(P108&lt;&gt;"",IFERROR(IF(依頼書!$O$2="共同住宅（4階建以上）",VLOOKUP(T108,補助額!A:H,8,FALSE),VLOOKUP(T108,補助額!A:H,7,FALSE)),"－"),"")</f>
        <v/>
      </c>
      <c r="V108" s="86" t="str">
        <f t="shared" si="20"/>
        <v/>
      </c>
      <c r="W108" s="113" t="str">
        <f>IF(P108="","",IF(OR(依頼書!$M$2="選択してください",依頼書!$M$2=""),"地域を選択してください",IF(OR(依頼書!$O$2="選択してください",依頼書!$O$2=""),"建て方を選択してください",IFERROR(VLOOKUP(X108,こどもエコグレード!A:E,5,FALSE),"対象外"))))</f>
        <v/>
      </c>
      <c r="X108" s="79" t="str">
        <f>P108&amp;IF(依頼書!$O$2="戸建住宅","戸建住宅","共同住宅")&amp;依頼書!$M$2</f>
        <v>共同住宅選択してください</v>
      </c>
      <c r="Y108" s="79" t="str">
        <f t="shared" si="21"/>
        <v>子育てエコ外窓</v>
      </c>
      <c r="Z108" s="80" t="str">
        <f>IF(P108&lt;&gt;"",IFERROR(IF(依頼書!$O$2="共同住宅（4階建以上）",VLOOKUP(Y108,補助額!A:H,8,FALSE),VLOOKUP(Y108,補助額!A:H,7,FALSE)),"－"),"")</f>
        <v/>
      </c>
      <c r="AA108" s="87" t="str">
        <f t="shared" si="22"/>
        <v/>
      </c>
      <c r="AB108" s="79" t="str">
        <f t="shared" si="23"/>
        <v/>
      </c>
      <c r="AC108" s="79" t="str">
        <f t="shared" si="24"/>
        <v>子育てエコ内窓</v>
      </c>
      <c r="AD108" s="80" t="str">
        <f>IF(Q108&lt;&gt;"",IFERROR(IF(依頼書!$O$2="共同住宅（4階建以上）",VLOOKUP(AC108,補助額!A:H,8,FALSE),VLOOKUP(AC108,補助額!A:H,7,FALSE)),"－"),"")</f>
        <v/>
      </c>
      <c r="AE108" s="88" t="str">
        <f t="shared" si="25"/>
        <v/>
      </c>
      <c r="AF108" s="82" t="str">
        <f>IF(P108="","",IF(OR(依頼書!$M$2="選択してください",依頼書!$M$2=""),"地域を選択してください",IF(OR(依頼書!$O$2="選択してください",依頼書!$O$2=""),"建て方を選択してください",IFERROR(VLOOKUP(AG108,こどもエコグレード!A:F,6,FALSE),"対象外"))))</f>
        <v/>
      </c>
      <c r="AG108" s="83" t="str">
        <f>P108&amp;IF(依頼書!$O$2="戸建住宅","戸建住宅","共同住宅")&amp;依頼書!$M$2</f>
        <v>共同住宅選択してください</v>
      </c>
      <c r="AH108" s="89"/>
      <c r="AI108" s="89"/>
      <c r="AJ108" s="89"/>
    </row>
  </sheetData>
  <sheetProtection algorithmName="SHA-512" hashValue="BTZxdKU33cMhOVd/CHWUPNkFfYTmtBJQGBlCbN31P79KYF2FlStxpRwi2G9AwHKyBRA2p/N+veKCr0UgSepsRQ==" saltValue="RiVJf0tOCRlmUvHgbfK6xg==" spinCount="100000" sheet="1" objects="1" scenarios="1" autoFilter="0"/>
  <mergeCells count="17">
    <mergeCell ref="W5:AE5"/>
    <mergeCell ref="AF5:AG7"/>
    <mergeCell ref="AH5:AJ6"/>
    <mergeCell ref="W6:AA6"/>
    <mergeCell ref="AB6:AE6"/>
    <mergeCell ref="N5:N7"/>
    <mergeCell ref="O5:O7"/>
    <mergeCell ref="P5:P7"/>
    <mergeCell ref="Q5:Q7"/>
    <mergeCell ref="R5:R7"/>
    <mergeCell ref="S5:V6"/>
    <mergeCell ref="H2:K2"/>
    <mergeCell ref="H5:H7"/>
    <mergeCell ref="I5:J6"/>
    <mergeCell ref="K5:K7"/>
    <mergeCell ref="L5:L7"/>
    <mergeCell ref="M5:M7"/>
  </mergeCells>
  <phoneticPr fontId="3"/>
  <dataValidations count="2">
    <dataValidation type="decimal" allowBlank="1" showInputMessage="1" showErrorMessage="1" error="サイズは100～9999の間で入力してください" sqref="I9:J108" xr:uid="{212E7699-CF1A-4F78-9B9D-81BB22D407A9}">
      <formula1>100</formula1>
      <formula2>9999</formula2>
    </dataValidation>
    <dataValidation type="whole" allowBlank="1" showInputMessage="1" showErrorMessage="1" sqref="R9:R108" xr:uid="{8BD7C089-3FF0-479C-9948-240019E24D5A}">
      <formula1>0</formula1>
      <formula2>100000</formula2>
    </dataValidation>
  </dataValidations>
  <hyperlinks>
    <hyperlink ref="L2" location="依頼書!A1" display="依頼書シートへ戻る" xr:uid="{ACB7A1CA-6E97-4513-BACC-7D8D6DF81463}"/>
  </hyperlinks>
  <pageMargins left="0.70866141732283472" right="0.70866141732283472" top="0.74803149606299213" bottom="0.74803149606299213" header="0.31496062992125984" footer="0.31496062992125984"/>
  <pageSetup paperSize="9" scale="2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BC95E-8628-44E8-8883-E1C6712C64D8}">
  <sheetPr codeName="Sheet2">
    <pageSetUpPr fitToPage="1"/>
  </sheetPr>
  <dimension ref="A1:Z1339"/>
  <sheetViews>
    <sheetView showGridLines="0" zoomScale="70" zoomScaleNormal="70" zoomScaleSheetLayoutView="80" zoomScalePageLayoutView="55" workbookViewId="0">
      <pane ySplit="6" topLeftCell="A7" activePane="bottomLeft" state="frozen"/>
      <selection pane="bottomLeft" activeCell="B2" sqref="B2"/>
    </sheetView>
  </sheetViews>
  <sheetFormatPr defaultColWidth="7.625" defaultRowHeight="15.75" x14ac:dyDescent="0.4"/>
  <cols>
    <col min="1" max="1" width="4.625" style="114" customWidth="1"/>
    <col min="2" max="2" width="12.625" style="115" customWidth="1"/>
    <col min="3" max="3" width="19.25" style="115" customWidth="1"/>
    <col min="4" max="4" width="34.625" style="116" customWidth="1"/>
    <col min="5" max="5" width="17.125" style="115" customWidth="1"/>
    <col min="6" max="6" width="14.625" style="115" customWidth="1"/>
    <col min="7" max="7" width="18.5" style="115" bestFit="1" customWidth="1"/>
    <col min="8" max="8" width="52.625" style="116" customWidth="1"/>
    <col min="9" max="13" width="5.625" style="116" hidden="1" customWidth="1"/>
    <col min="14" max="14" width="8.75" style="115" customWidth="1"/>
    <col min="15" max="15" width="17.25" style="115" customWidth="1"/>
    <col min="16" max="16" width="80.625" style="116" customWidth="1"/>
    <col min="17" max="17" width="12.625" style="117" customWidth="1"/>
    <col min="18" max="23" width="7.625" style="115" hidden="1" customWidth="1"/>
    <col min="24" max="27" width="7.625" style="115"/>
    <col min="28" max="28" width="35.75" style="115" customWidth="1"/>
    <col min="29" max="29" width="21.75" style="115" customWidth="1"/>
    <col min="30" max="16384" width="7.625" style="115"/>
  </cols>
  <sheetData>
    <row r="1" spans="1:26" ht="18" customHeight="1" x14ac:dyDescent="0.4"/>
    <row r="2" spans="1:26" ht="24" customHeight="1" x14ac:dyDescent="0.4">
      <c r="B2" s="118" t="s">
        <v>1669</v>
      </c>
      <c r="C2" s="119"/>
      <c r="H2" s="120"/>
      <c r="I2" s="120"/>
      <c r="J2" s="121"/>
      <c r="N2" s="122" t="s">
        <v>54</v>
      </c>
      <c r="O2" s="122"/>
      <c r="P2" s="123"/>
      <c r="Q2" s="124" t="s">
        <v>1673</v>
      </c>
    </row>
    <row r="3" spans="1:26" ht="15.75" customHeight="1" x14ac:dyDescent="0.4">
      <c r="C3" s="119"/>
      <c r="E3" s="125"/>
      <c r="F3" s="125"/>
      <c r="G3" s="125"/>
      <c r="H3" s="126"/>
      <c r="I3" s="126"/>
      <c r="J3" s="126"/>
      <c r="K3" s="126"/>
      <c r="L3" s="126"/>
      <c r="M3" s="126"/>
      <c r="N3" s="126"/>
      <c r="O3" s="126"/>
      <c r="P3" s="126"/>
      <c r="Q3" s="126"/>
    </row>
    <row r="5" spans="1:26" ht="16.5" x14ac:dyDescent="0.4">
      <c r="B5" s="127" t="s">
        <v>55</v>
      </c>
      <c r="C5" s="127" t="s">
        <v>56</v>
      </c>
      <c r="D5" s="127" t="s">
        <v>57</v>
      </c>
      <c r="E5" s="127" t="s">
        <v>58</v>
      </c>
      <c r="F5" s="128" t="s">
        <v>59</v>
      </c>
      <c r="G5" s="128"/>
      <c r="H5" s="129" t="s">
        <v>60</v>
      </c>
      <c r="I5" s="130"/>
      <c r="J5" s="130"/>
      <c r="K5" s="130"/>
      <c r="L5" s="130"/>
      <c r="M5" s="130"/>
      <c r="N5" s="127" t="s">
        <v>61</v>
      </c>
      <c r="O5" s="127" t="s">
        <v>62</v>
      </c>
      <c r="P5" s="127" t="s">
        <v>63</v>
      </c>
      <c r="Q5" s="131" t="s">
        <v>64</v>
      </c>
    </row>
    <row r="6" spans="1:26" s="136" customFormat="1" ht="16.5" x14ac:dyDescent="0.4">
      <c r="A6" s="132"/>
      <c r="B6" s="127"/>
      <c r="C6" s="127"/>
      <c r="D6" s="127"/>
      <c r="E6" s="127"/>
      <c r="F6" s="133" t="s">
        <v>65</v>
      </c>
      <c r="G6" s="133" t="s">
        <v>66</v>
      </c>
      <c r="H6" s="134"/>
      <c r="I6" s="135"/>
      <c r="J6" s="135"/>
      <c r="K6" s="135"/>
      <c r="L6" s="135"/>
      <c r="M6" s="135"/>
      <c r="N6" s="127" t="s">
        <v>61</v>
      </c>
      <c r="O6" s="127" t="s">
        <v>62</v>
      </c>
      <c r="P6" s="127" t="s">
        <v>63</v>
      </c>
      <c r="Q6" s="131" t="s">
        <v>63</v>
      </c>
    </row>
    <row r="7" spans="1:26" s="136" customFormat="1" x14ac:dyDescent="0.4">
      <c r="A7" s="132" t="s">
        <v>1681</v>
      </c>
      <c r="B7" s="136" t="s">
        <v>1674</v>
      </c>
      <c r="C7" s="136" t="s">
        <v>1675</v>
      </c>
      <c r="D7" s="137" t="s">
        <v>1676</v>
      </c>
      <c r="E7" s="136" t="s">
        <v>626</v>
      </c>
      <c r="F7" s="136" t="s">
        <v>1677</v>
      </c>
      <c r="G7" s="136" t="s">
        <v>1678</v>
      </c>
      <c r="H7" s="137" t="s">
        <v>1679</v>
      </c>
      <c r="I7" s="137"/>
      <c r="J7" s="137"/>
      <c r="K7" s="137"/>
      <c r="L7" s="137"/>
      <c r="M7" s="137"/>
      <c r="N7" s="136" t="s">
        <v>1680</v>
      </c>
      <c r="O7" s="136" t="s">
        <v>1681</v>
      </c>
      <c r="P7" s="137" t="s">
        <v>1682</v>
      </c>
      <c r="Q7" s="138"/>
      <c r="R7" s="136" t="s">
        <v>1683</v>
      </c>
      <c r="S7" s="136" t="s">
        <v>1681</v>
      </c>
      <c r="T7" s="136" t="s">
        <v>1684</v>
      </c>
      <c r="U7" s="136">
        <v>1</v>
      </c>
      <c r="V7" s="136">
        <v>0</v>
      </c>
      <c r="W7" s="136">
        <v>0</v>
      </c>
    </row>
    <row r="8" spans="1:26" s="136" customFormat="1" x14ac:dyDescent="0.4">
      <c r="A8" s="132" t="s">
        <v>1686</v>
      </c>
      <c r="B8" s="136" t="s">
        <v>1674</v>
      </c>
      <c r="C8" s="136" t="s">
        <v>1675</v>
      </c>
      <c r="D8" s="137" t="s">
        <v>1676</v>
      </c>
      <c r="E8" s="136" t="s">
        <v>626</v>
      </c>
      <c r="F8" s="136" t="s">
        <v>1677</v>
      </c>
      <c r="G8" s="136" t="s">
        <v>1678</v>
      </c>
      <c r="H8" s="137" t="s">
        <v>1679</v>
      </c>
      <c r="I8" s="137"/>
      <c r="J8" s="137"/>
      <c r="K8" s="137"/>
      <c r="L8" s="137"/>
      <c r="M8" s="137"/>
      <c r="N8" s="136" t="s">
        <v>1685</v>
      </c>
      <c r="O8" s="136" t="s">
        <v>1686</v>
      </c>
      <c r="P8" s="137" t="s">
        <v>1682</v>
      </c>
      <c r="Q8" s="138"/>
      <c r="R8" s="136" t="s">
        <v>1687</v>
      </c>
      <c r="S8" s="136" t="s">
        <v>1686</v>
      </c>
      <c r="T8" s="136" t="s">
        <v>1684</v>
      </c>
      <c r="U8" s="136">
        <v>1</v>
      </c>
      <c r="V8" s="136">
        <v>0</v>
      </c>
      <c r="W8" s="136">
        <v>0</v>
      </c>
    </row>
    <row r="9" spans="1:26" s="136" customFormat="1" x14ac:dyDescent="0.4">
      <c r="A9" s="132" t="s">
        <v>1689</v>
      </c>
      <c r="B9" s="136" t="s">
        <v>1674</v>
      </c>
      <c r="C9" s="136" t="s">
        <v>1675</v>
      </c>
      <c r="D9" s="137" t="s">
        <v>1676</v>
      </c>
      <c r="E9" s="136" t="s">
        <v>626</v>
      </c>
      <c r="F9" s="136" t="s">
        <v>1677</v>
      </c>
      <c r="G9" s="136" t="s">
        <v>1678</v>
      </c>
      <c r="H9" s="137" t="s">
        <v>1679</v>
      </c>
      <c r="I9" s="137"/>
      <c r="J9" s="137"/>
      <c r="K9" s="137"/>
      <c r="L9" s="137"/>
      <c r="M9" s="137"/>
      <c r="N9" s="136" t="s">
        <v>1688</v>
      </c>
      <c r="O9" s="136" t="s">
        <v>1689</v>
      </c>
      <c r="P9" s="137" t="s">
        <v>1682</v>
      </c>
      <c r="Q9" s="138"/>
      <c r="R9" s="136" t="s">
        <v>1690</v>
      </c>
      <c r="S9" s="136" t="s">
        <v>1689</v>
      </c>
      <c r="T9" s="136" t="s">
        <v>1684</v>
      </c>
      <c r="U9" s="136">
        <v>1</v>
      </c>
      <c r="V9" s="136">
        <v>0</v>
      </c>
      <c r="W9" s="136">
        <v>0</v>
      </c>
    </row>
    <row r="10" spans="1:26" s="136" customFormat="1" x14ac:dyDescent="0.4">
      <c r="A10" s="132" t="s">
        <v>1692</v>
      </c>
      <c r="B10" s="136" t="s">
        <v>1674</v>
      </c>
      <c r="C10" s="136" t="s">
        <v>1675</v>
      </c>
      <c r="D10" s="137" t="s">
        <v>1676</v>
      </c>
      <c r="E10" s="136" t="s">
        <v>626</v>
      </c>
      <c r="F10" s="136" t="s">
        <v>1677</v>
      </c>
      <c r="G10" s="136" t="s">
        <v>1678</v>
      </c>
      <c r="H10" s="137" t="s">
        <v>1679</v>
      </c>
      <c r="I10" s="137"/>
      <c r="J10" s="137"/>
      <c r="K10" s="137"/>
      <c r="L10" s="137"/>
      <c r="M10" s="137"/>
      <c r="N10" s="136" t="s">
        <v>1691</v>
      </c>
      <c r="O10" s="136" t="s">
        <v>1692</v>
      </c>
      <c r="P10" s="137" t="s">
        <v>1682</v>
      </c>
      <c r="Q10" s="138"/>
      <c r="R10" s="136" t="s">
        <v>1693</v>
      </c>
      <c r="S10" s="136" t="s">
        <v>1692</v>
      </c>
      <c r="T10" s="136" t="s">
        <v>1684</v>
      </c>
      <c r="U10" s="136">
        <v>1</v>
      </c>
      <c r="V10" s="136">
        <v>0</v>
      </c>
      <c r="W10" s="136">
        <v>0</v>
      </c>
    </row>
    <row r="11" spans="1:26" s="136" customFormat="1" x14ac:dyDescent="0.4">
      <c r="A11" s="132" t="s">
        <v>1706</v>
      </c>
      <c r="B11" s="136" t="s">
        <v>1674</v>
      </c>
      <c r="C11" s="136" t="s">
        <v>1675</v>
      </c>
      <c r="D11" s="137" t="s">
        <v>1676</v>
      </c>
      <c r="E11" s="136" t="s">
        <v>626</v>
      </c>
      <c r="F11" s="136" t="s">
        <v>1023</v>
      </c>
      <c r="G11" s="136" t="s">
        <v>1704</v>
      </c>
      <c r="H11" s="137" t="s">
        <v>1705</v>
      </c>
      <c r="I11" s="137"/>
      <c r="J11" s="137"/>
      <c r="K11" s="137"/>
      <c r="L11" s="137"/>
      <c r="M11" s="137"/>
      <c r="N11" s="136" t="s">
        <v>1680</v>
      </c>
      <c r="O11" s="136" t="s">
        <v>1706</v>
      </c>
      <c r="P11" s="137" t="s">
        <v>1682</v>
      </c>
      <c r="Q11" s="138"/>
      <c r="R11" s="136" t="s">
        <v>1707</v>
      </c>
      <c r="S11" s="136" t="s">
        <v>1706</v>
      </c>
      <c r="T11" s="136" t="s">
        <v>1684</v>
      </c>
      <c r="U11" s="136">
        <v>1.4</v>
      </c>
      <c r="V11" s="136">
        <v>0</v>
      </c>
      <c r="W11" s="136">
        <v>0</v>
      </c>
    </row>
    <row r="12" spans="1:26" s="136" customFormat="1" x14ac:dyDescent="0.4">
      <c r="A12" s="132" t="s">
        <v>1708</v>
      </c>
      <c r="B12" s="115" t="s">
        <v>1674</v>
      </c>
      <c r="C12" s="136" t="s">
        <v>1675</v>
      </c>
      <c r="D12" s="137" t="s">
        <v>1676</v>
      </c>
      <c r="E12" s="136" t="s">
        <v>626</v>
      </c>
      <c r="F12" s="136" t="s">
        <v>1023</v>
      </c>
      <c r="G12" s="136" t="s">
        <v>1704</v>
      </c>
      <c r="H12" s="137" t="s">
        <v>1705</v>
      </c>
      <c r="I12" s="137"/>
      <c r="J12" s="137"/>
      <c r="K12" s="137"/>
      <c r="L12" s="137"/>
      <c r="M12" s="137"/>
      <c r="N12" s="136" t="s">
        <v>1685</v>
      </c>
      <c r="O12" s="136" t="s">
        <v>1708</v>
      </c>
      <c r="P12" s="137" t="s">
        <v>1682</v>
      </c>
      <c r="Q12" s="138"/>
      <c r="R12" s="136" t="s">
        <v>1709</v>
      </c>
      <c r="S12" s="115" t="s">
        <v>1708</v>
      </c>
      <c r="T12" s="115" t="s">
        <v>1684</v>
      </c>
      <c r="U12" s="115">
        <v>1.4</v>
      </c>
      <c r="V12" s="115">
        <v>0</v>
      </c>
      <c r="W12" s="115">
        <v>0</v>
      </c>
      <c r="X12" s="115"/>
      <c r="Y12" s="115"/>
      <c r="Z12" s="115"/>
    </row>
    <row r="13" spans="1:26" s="136" customFormat="1" x14ac:dyDescent="0.4">
      <c r="A13" s="132" t="s">
        <v>1710</v>
      </c>
      <c r="B13" s="115" t="s">
        <v>1674</v>
      </c>
      <c r="C13" s="136" t="s">
        <v>1675</v>
      </c>
      <c r="D13" s="137" t="s">
        <v>1676</v>
      </c>
      <c r="E13" s="136" t="s">
        <v>626</v>
      </c>
      <c r="F13" s="136" t="s">
        <v>1023</v>
      </c>
      <c r="G13" s="136" t="s">
        <v>1704</v>
      </c>
      <c r="H13" s="137" t="s">
        <v>1705</v>
      </c>
      <c r="I13" s="137"/>
      <c r="J13" s="137"/>
      <c r="K13" s="137"/>
      <c r="L13" s="137"/>
      <c r="M13" s="137"/>
      <c r="N13" s="136" t="s">
        <v>1688</v>
      </c>
      <c r="O13" s="136" t="s">
        <v>1710</v>
      </c>
      <c r="P13" s="137" t="s">
        <v>1682</v>
      </c>
      <c r="Q13" s="138"/>
      <c r="R13" s="136" t="s">
        <v>1711</v>
      </c>
      <c r="S13" s="115" t="s">
        <v>1710</v>
      </c>
      <c r="T13" s="115" t="s">
        <v>1684</v>
      </c>
      <c r="U13" s="115">
        <v>1.4</v>
      </c>
      <c r="V13" s="115">
        <v>0</v>
      </c>
      <c r="W13" s="115">
        <v>0</v>
      </c>
      <c r="X13" s="115"/>
      <c r="Y13" s="115"/>
      <c r="Z13" s="115"/>
    </row>
    <row r="14" spans="1:26" s="136" customFormat="1" x14ac:dyDescent="0.4">
      <c r="A14" s="132" t="s">
        <v>1712</v>
      </c>
      <c r="B14" s="115" t="s">
        <v>1674</v>
      </c>
      <c r="C14" s="136" t="s">
        <v>1675</v>
      </c>
      <c r="D14" s="137" t="s">
        <v>1676</v>
      </c>
      <c r="E14" s="136" t="s">
        <v>626</v>
      </c>
      <c r="F14" s="136" t="s">
        <v>1023</v>
      </c>
      <c r="G14" s="136" t="s">
        <v>1704</v>
      </c>
      <c r="H14" s="137" t="s">
        <v>1705</v>
      </c>
      <c r="I14" s="137"/>
      <c r="J14" s="137"/>
      <c r="K14" s="137"/>
      <c r="L14" s="137"/>
      <c r="M14" s="137"/>
      <c r="N14" s="136" t="s">
        <v>1691</v>
      </c>
      <c r="O14" s="136" t="s">
        <v>1712</v>
      </c>
      <c r="P14" s="137" t="s">
        <v>1682</v>
      </c>
      <c r="Q14" s="138"/>
      <c r="R14" s="136" t="s">
        <v>1713</v>
      </c>
      <c r="S14" s="115" t="s">
        <v>1712</v>
      </c>
      <c r="T14" s="115" t="s">
        <v>1684</v>
      </c>
      <c r="U14" s="115">
        <v>1.4</v>
      </c>
      <c r="V14" s="115">
        <v>0</v>
      </c>
      <c r="W14" s="115">
        <v>0</v>
      </c>
      <c r="X14" s="115"/>
      <c r="Y14" s="115"/>
      <c r="Z14" s="115"/>
    </row>
    <row r="15" spans="1:26" s="136" customFormat="1" x14ac:dyDescent="0.4">
      <c r="A15" s="132" t="s">
        <v>1795</v>
      </c>
      <c r="B15" s="115" t="s">
        <v>1674</v>
      </c>
      <c r="C15" s="136" t="s">
        <v>1675</v>
      </c>
      <c r="D15" s="137" t="s">
        <v>1676</v>
      </c>
      <c r="E15" s="136" t="s">
        <v>626</v>
      </c>
      <c r="F15" s="136" t="s">
        <v>1007</v>
      </c>
      <c r="G15" s="136" t="s">
        <v>1793</v>
      </c>
      <c r="H15" s="137" t="s">
        <v>1794</v>
      </c>
      <c r="I15" s="137"/>
      <c r="J15" s="137"/>
      <c r="K15" s="137"/>
      <c r="L15" s="137"/>
      <c r="M15" s="137"/>
      <c r="N15" s="136" t="s">
        <v>1680</v>
      </c>
      <c r="O15" s="136" t="s">
        <v>1795</v>
      </c>
      <c r="P15" s="137" t="s">
        <v>1682</v>
      </c>
      <c r="Q15" s="138"/>
      <c r="R15" s="136" t="s">
        <v>1796</v>
      </c>
      <c r="S15" s="115" t="s">
        <v>1795</v>
      </c>
      <c r="T15" s="115" t="s">
        <v>1684</v>
      </c>
      <c r="U15" s="115">
        <v>2.6</v>
      </c>
      <c r="V15" s="115">
        <v>0</v>
      </c>
      <c r="W15" s="115">
        <v>0</v>
      </c>
      <c r="X15" s="115"/>
      <c r="Y15" s="115"/>
      <c r="Z15" s="115"/>
    </row>
    <row r="16" spans="1:26" x14ac:dyDescent="0.4">
      <c r="A16" s="114" t="s">
        <v>1797</v>
      </c>
      <c r="B16" s="115" t="s">
        <v>1674</v>
      </c>
      <c r="C16" s="136" t="s">
        <v>1675</v>
      </c>
      <c r="D16" s="137" t="s">
        <v>1676</v>
      </c>
      <c r="E16" s="136" t="s">
        <v>626</v>
      </c>
      <c r="F16" s="136" t="s">
        <v>1007</v>
      </c>
      <c r="G16" s="136" t="s">
        <v>1793</v>
      </c>
      <c r="H16" s="137" t="s">
        <v>1794</v>
      </c>
      <c r="I16" s="137"/>
      <c r="J16" s="137"/>
      <c r="K16" s="137"/>
      <c r="L16" s="137"/>
      <c r="M16" s="137"/>
      <c r="N16" s="136" t="s">
        <v>1685</v>
      </c>
      <c r="O16" s="136" t="s">
        <v>1797</v>
      </c>
      <c r="P16" s="137" t="s">
        <v>1682</v>
      </c>
      <c r="Q16" s="138"/>
      <c r="R16" s="136" t="s">
        <v>1798</v>
      </c>
      <c r="S16" s="115" t="s">
        <v>1797</v>
      </c>
      <c r="T16" s="115" t="s">
        <v>1684</v>
      </c>
      <c r="U16" s="115">
        <v>2.6</v>
      </c>
      <c r="V16" s="115">
        <v>0</v>
      </c>
      <c r="W16" s="115">
        <v>0</v>
      </c>
    </row>
    <row r="17" spans="1:26" x14ac:dyDescent="0.4">
      <c r="A17" s="114" t="s">
        <v>1799</v>
      </c>
      <c r="B17" s="115" t="s">
        <v>1674</v>
      </c>
      <c r="C17" s="136" t="s">
        <v>1675</v>
      </c>
      <c r="D17" s="137" t="s">
        <v>1676</v>
      </c>
      <c r="E17" s="136" t="s">
        <v>626</v>
      </c>
      <c r="F17" s="136" t="s">
        <v>1007</v>
      </c>
      <c r="G17" s="136" t="s">
        <v>1793</v>
      </c>
      <c r="H17" s="137" t="s">
        <v>1794</v>
      </c>
      <c r="I17" s="137"/>
      <c r="J17" s="137"/>
      <c r="K17" s="137"/>
      <c r="L17" s="137"/>
      <c r="M17" s="137"/>
      <c r="N17" s="136" t="s">
        <v>1688</v>
      </c>
      <c r="O17" s="136" t="s">
        <v>1799</v>
      </c>
      <c r="P17" s="137" t="s">
        <v>1682</v>
      </c>
      <c r="Q17" s="138"/>
      <c r="R17" s="136" t="s">
        <v>1800</v>
      </c>
      <c r="S17" s="115" t="s">
        <v>1799</v>
      </c>
      <c r="T17" s="115" t="s">
        <v>1684</v>
      </c>
      <c r="U17" s="115">
        <v>2.6</v>
      </c>
      <c r="V17" s="115">
        <v>0</v>
      </c>
      <c r="W17" s="115">
        <v>0</v>
      </c>
    </row>
    <row r="18" spans="1:26" x14ac:dyDescent="0.4">
      <c r="A18" s="114" t="s">
        <v>1801</v>
      </c>
      <c r="B18" s="115" t="s">
        <v>1674</v>
      </c>
      <c r="C18" s="136" t="s">
        <v>1675</v>
      </c>
      <c r="D18" s="137" t="s">
        <v>1676</v>
      </c>
      <c r="E18" s="136" t="s">
        <v>626</v>
      </c>
      <c r="F18" s="136" t="s">
        <v>1007</v>
      </c>
      <c r="G18" s="136" t="s">
        <v>1793</v>
      </c>
      <c r="H18" s="137" t="s">
        <v>1794</v>
      </c>
      <c r="I18" s="137"/>
      <c r="J18" s="137"/>
      <c r="K18" s="137"/>
      <c r="L18" s="137"/>
      <c r="M18" s="137"/>
      <c r="N18" s="136" t="s">
        <v>1691</v>
      </c>
      <c r="O18" s="136" t="s">
        <v>1801</v>
      </c>
      <c r="P18" s="137" t="s">
        <v>1682</v>
      </c>
      <c r="Q18" s="138"/>
      <c r="R18" s="136" t="s">
        <v>1802</v>
      </c>
      <c r="S18" s="115" t="s">
        <v>1801</v>
      </c>
      <c r="T18" s="115" t="s">
        <v>1684</v>
      </c>
      <c r="U18" s="115">
        <v>2.6</v>
      </c>
      <c r="V18" s="115">
        <v>0</v>
      </c>
      <c r="W18" s="115">
        <v>0</v>
      </c>
    </row>
    <row r="19" spans="1:26" x14ac:dyDescent="0.4">
      <c r="A19" s="114" t="s">
        <v>1755</v>
      </c>
      <c r="B19" s="115" t="s">
        <v>1674</v>
      </c>
      <c r="C19" s="136" t="s">
        <v>1675</v>
      </c>
      <c r="D19" s="137" t="s">
        <v>1694</v>
      </c>
      <c r="E19" s="136" t="s">
        <v>632</v>
      </c>
      <c r="F19" s="136" t="s">
        <v>1023</v>
      </c>
      <c r="G19" s="136" t="s">
        <v>1704</v>
      </c>
      <c r="H19" s="137" t="s">
        <v>1705</v>
      </c>
      <c r="I19" s="137"/>
      <c r="J19" s="137"/>
      <c r="K19" s="137"/>
      <c r="L19" s="137"/>
      <c r="M19" s="137"/>
      <c r="N19" s="136" t="s">
        <v>1680</v>
      </c>
      <c r="O19" s="136" t="s">
        <v>1755</v>
      </c>
      <c r="P19" s="137"/>
      <c r="Q19" s="138"/>
      <c r="R19" s="136" t="s">
        <v>1756</v>
      </c>
      <c r="S19" s="115" t="s">
        <v>1755</v>
      </c>
      <c r="T19" s="115" t="s">
        <v>1757</v>
      </c>
      <c r="U19" s="115">
        <v>1.4</v>
      </c>
      <c r="V19" s="115">
        <v>0</v>
      </c>
      <c r="W19" s="115">
        <v>0</v>
      </c>
    </row>
    <row r="20" spans="1:26" x14ac:dyDescent="0.4">
      <c r="A20" s="114" t="s">
        <v>1758</v>
      </c>
      <c r="B20" s="115" t="s">
        <v>1674</v>
      </c>
      <c r="C20" s="136" t="s">
        <v>1675</v>
      </c>
      <c r="D20" s="137" t="s">
        <v>1694</v>
      </c>
      <c r="E20" s="136" t="s">
        <v>632</v>
      </c>
      <c r="F20" s="136" t="s">
        <v>1023</v>
      </c>
      <c r="G20" s="136" t="s">
        <v>1704</v>
      </c>
      <c r="H20" s="137" t="s">
        <v>1705</v>
      </c>
      <c r="I20" s="137"/>
      <c r="J20" s="137"/>
      <c r="K20" s="137"/>
      <c r="L20" s="137"/>
      <c r="M20" s="137"/>
      <c r="N20" s="136" t="s">
        <v>1685</v>
      </c>
      <c r="O20" s="136" t="s">
        <v>1758</v>
      </c>
      <c r="P20" s="137"/>
      <c r="Q20" s="138"/>
      <c r="R20" s="136" t="s">
        <v>1759</v>
      </c>
      <c r="S20" s="115" t="s">
        <v>1758</v>
      </c>
      <c r="T20" s="115" t="s">
        <v>1757</v>
      </c>
      <c r="U20" s="115">
        <v>1.4</v>
      </c>
      <c r="V20" s="115">
        <v>0</v>
      </c>
      <c r="W20" s="115">
        <v>0</v>
      </c>
    </row>
    <row r="21" spans="1:26" x14ac:dyDescent="0.4">
      <c r="A21" s="114" t="s">
        <v>1760</v>
      </c>
      <c r="B21" s="115" t="s">
        <v>1674</v>
      </c>
      <c r="C21" s="136" t="s">
        <v>1675</v>
      </c>
      <c r="D21" s="137" t="s">
        <v>1694</v>
      </c>
      <c r="E21" s="136" t="s">
        <v>632</v>
      </c>
      <c r="F21" s="136" t="s">
        <v>1023</v>
      </c>
      <c r="G21" s="136" t="s">
        <v>1704</v>
      </c>
      <c r="H21" s="137" t="s">
        <v>1705</v>
      </c>
      <c r="I21" s="137"/>
      <c r="J21" s="137"/>
      <c r="K21" s="137"/>
      <c r="L21" s="137"/>
      <c r="M21" s="137"/>
      <c r="N21" s="136" t="s">
        <v>1688</v>
      </c>
      <c r="O21" s="136" t="s">
        <v>1760</v>
      </c>
      <c r="P21" s="137"/>
      <c r="Q21" s="138"/>
      <c r="R21" s="136" t="s">
        <v>1761</v>
      </c>
      <c r="S21" s="115" t="s">
        <v>1760</v>
      </c>
      <c r="T21" s="115" t="s">
        <v>1757</v>
      </c>
      <c r="U21" s="115">
        <v>1.4</v>
      </c>
      <c r="V21" s="115">
        <v>0</v>
      </c>
      <c r="W21" s="115">
        <v>0</v>
      </c>
    </row>
    <row r="22" spans="1:26" x14ac:dyDescent="0.4">
      <c r="A22" s="114" t="s">
        <v>1762</v>
      </c>
      <c r="B22" s="115" t="s">
        <v>1674</v>
      </c>
      <c r="C22" s="136" t="s">
        <v>1675</v>
      </c>
      <c r="D22" s="137" t="s">
        <v>1694</v>
      </c>
      <c r="E22" s="136" t="s">
        <v>632</v>
      </c>
      <c r="F22" s="136" t="s">
        <v>1023</v>
      </c>
      <c r="G22" s="136" t="s">
        <v>1704</v>
      </c>
      <c r="H22" s="137" t="s">
        <v>1705</v>
      </c>
      <c r="I22" s="137"/>
      <c r="J22" s="137"/>
      <c r="K22" s="137"/>
      <c r="L22" s="137"/>
      <c r="M22" s="137"/>
      <c r="N22" s="136" t="s">
        <v>1691</v>
      </c>
      <c r="O22" s="136" t="s">
        <v>1762</v>
      </c>
      <c r="P22" s="137"/>
      <c r="Q22" s="138"/>
      <c r="R22" s="136" t="s">
        <v>1763</v>
      </c>
      <c r="S22" s="115" t="s">
        <v>1762</v>
      </c>
      <c r="T22" s="115" t="s">
        <v>1757</v>
      </c>
      <c r="U22" s="115">
        <v>1.4</v>
      </c>
      <c r="V22" s="115">
        <v>0</v>
      </c>
      <c r="W22" s="115">
        <v>0</v>
      </c>
    </row>
    <row r="23" spans="1:26" x14ac:dyDescent="0.4">
      <c r="A23" s="114" t="s">
        <v>1837</v>
      </c>
      <c r="B23" s="115" t="s">
        <v>1674</v>
      </c>
      <c r="C23" s="136" t="s">
        <v>1675</v>
      </c>
      <c r="D23" s="137" t="s">
        <v>1694</v>
      </c>
      <c r="E23" s="136" t="s">
        <v>632</v>
      </c>
      <c r="F23" s="136" t="s">
        <v>1007</v>
      </c>
      <c r="G23" s="136" t="s">
        <v>1793</v>
      </c>
      <c r="H23" s="137" t="s">
        <v>1794</v>
      </c>
      <c r="I23" s="137"/>
      <c r="J23" s="137"/>
      <c r="K23" s="137"/>
      <c r="L23" s="137"/>
      <c r="M23" s="137"/>
      <c r="N23" s="136" t="s">
        <v>1680</v>
      </c>
      <c r="O23" s="136" t="s">
        <v>1837</v>
      </c>
      <c r="P23" s="137"/>
      <c r="Q23" s="138"/>
      <c r="R23" s="136" t="s">
        <v>1838</v>
      </c>
      <c r="S23" s="115" t="s">
        <v>1837</v>
      </c>
      <c r="T23" s="115" t="s">
        <v>1757</v>
      </c>
      <c r="U23" s="115">
        <v>2.6</v>
      </c>
      <c r="V23" s="115">
        <v>0</v>
      </c>
      <c r="W23" s="115">
        <v>0</v>
      </c>
    </row>
    <row r="24" spans="1:26" x14ac:dyDescent="0.4">
      <c r="A24" s="114" t="s">
        <v>1839</v>
      </c>
      <c r="B24" s="115" t="s">
        <v>1674</v>
      </c>
      <c r="C24" s="136" t="s">
        <v>1675</v>
      </c>
      <c r="D24" s="137" t="s">
        <v>1694</v>
      </c>
      <c r="E24" s="136" t="s">
        <v>632</v>
      </c>
      <c r="F24" s="136" t="s">
        <v>1007</v>
      </c>
      <c r="G24" s="136" t="s">
        <v>1793</v>
      </c>
      <c r="H24" s="137" t="s">
        <v>1794</v>
      </c>
      <c r="I24" s="137"/>
      <c r="J24" s="137"/>
      <c r="K24" s="137"/>
      <c r="L24" s="137"/>
      <c r="M24" s="137"/>
      <c r="N24" s="136" t="s">
        <v>1685</v>
      </c>
      <c r="O24" s="136" t="s">
        <v>1839</v>
      </c>
      <c r="P24" s="137"/>
      <c r="Q24" s="138"/>
      <c r="R24" s="136" t="s">
        <v>1840</v>
      </c>
      <c r="S24" s="115" t="s">
        <v>1839</v>
      </c>
      <c r="T24" s="115" t="s">
        <v>1757</v>
      </c>
      <c r="U24" s="115">
        <v>2.6</v>
      </c>
      <c r="V24" s="115">
        <v>0</v>
      </c>
      <c r="W24" s="115">
        <v>0</v>
      </c>
    </row>
    <row r="25" spans="1:26" x14ac:dyDescent="0.4">
      <c r="A25" s="114" t="s">
        <v>1841</v>
      </c>
      <c r="B25" s="115" t="s">
        <v>1674</v>
      </c>
      <c r="C25" s="136" t="s">
        <v>1675</v>
      </c>
      <c r="D25" s="137" t="s">
        <v>1694</v>
      </c>
      <c r="E25" s="136" t="s">
        <v>632</v>
      </c>
      <c r="F25" s="136" t="s">
        <v>1007</v>
      </c>
      <c r="G25" s="136" t="s">
        <v>1793</v>
      </c>
      <c r="H25" s="137" t="s">
        <v>1794</v>
      </c>
      <c r="I25" s="137"/>
      <c r="J25" s="137"/>
      <c r="K25" s="137"/>
      <c r="L25" s="137"/>
      <c r="M25" s="137"/>
      <c r="N25" s="136" t="s">
        <v>1688</v>
      </c>
      <c r="O25" s="136" t="s">
        <v>1841</v>
      </c>
      <c r="P25" s="137"/>
      <c r="Q25" s="138"/>
      <c r="R25" s="136" t="s">
        <v>1842</v>
      </c>
      <c r="S25" s="115" t="s">
        <v>1841</v>
      </c>
      <c r="T25" s="115" t="s">
        <v>1757</v>
      </c>
      <c r="U25" s="115">
        <v>2.6</v>
      </c>
      <c r="V25" s="115">
        <v>0</v>
      </c>
      <c r="W25" s="115">
        <v>0</v>
      </c>
    </row>
    <row r="26" spans="1:26" x14ac:dyDescent="0.4">
      <c r="A26" s="114" t="s">
        <v>1843</v>
      </c>
      <c r="B26" s="115" t="s">
        <v>1674</v>
      </c>
      <c r="C26" s="136" t="s">
        <v>1675</v>
      </c>
      <c r="D26" s="137" t="s">
        <v>1694</v>
      </c>
      <c r="E26" s="136" t="s">
        <v>632</v>
      </c>
      <c r="F26" s="136" t="s">
        <v>1007</v>
      </c>
      <c r="G26" s="136" t="s">
        <v>1793</v>
      </c>
      <c r="H26" s="137" t="s">
        <v>1794</v>
      </c>
      <c r="I26" s="137"/>
      <c r="J26" s="137"/>
      <c r="K26" s="137"/>
      <c r="L26" s="137"/>
      <c r="M26" s="137"/>
      <c r="N26" s="136" t="s">
        <v>1691</v>
      </c>
      <c r="O26" s="136" t="s">
        <v>1843</v>
      </c>
      <c r="P26" s="137"/>
      <c r="Q26" s="138"/>
      <c r="R26" s="136" t="s">
        <v>1844</v>
      </c>
      <c r="S26" s="115" t="s">
        <v>1843</v>
      </c>
      <c r="T26" s="115" t="s">
        <v>1757</v>
      </c>
      <c r="U26" s="115">
        <v>2.6</v>
      </c>
      <c r="V26" s="115">
        <v>0</v>
      </c>
      <c r="W26" s="115">
        <v>0</v>
      </c>
    </row>
    <row r="27" spans="1:26" x14ac:dyDescent="0.4">
      <c r="A27" s="114" t="s">
        <v>1695</v>
      </c>
      <c r="B27" s="136" t="s">
        <v>1674</v>
      </c>
      <c r="C27" s="136" t="s">
        <v>1675</v>
      </c>
      <c r="D27" s="137" t="s">
        <v>1694</v>
      </c>
      <c r="E27" s="136" t="s">
        <v>624</v>
      </c>
      <c r="F27" s="136" t="s">
        <v>1677</v>
      </c>
      <c r="G27" s="136" t="s">
        <v>1678</v>
      </c>
      <c r="H27" s="137" t="s">
        <v>1679</v>
      </c>
      <c r="I27" s="137"/>
      <c r="J27" s="137"/>
      <c r="K27" s="137"/>
      <c r="L27" s="137"/>
      <c r="M27" s="137"/>
      <c r="N27" s="136" t="s">
        <v>1680</v>
      </c>
      <c r="O27" s="136" t="s">
        <v>1695</v>
      </c>
      <c r="P27" s="137"/>
      <c r="Q27" s="138"/>
      <c r="R27" s="136" t="s">
        <v>1696</v>
      </c>
      <c r="S27" s="136" t="s">
        <v>1695</v>
      </c>
      <c r="T27" s="136" t="s">
        <v>1697</v>
      </c>
      <c r="U27" s="136">
        <v>1</v>
      </c>
      <c r="V27" s="136">
        <v>0</v>
      </c>
      <c r="W27" s="136">
        <v>0</v>
      </c>
      <c r="X27" s="136"/>
      <c r="Y27" s="136"/>
      <c r="Z27" s="136"/>
    </row>
    <row r="28" spans="1:26" x14ac:dyDescent="0.4">
      <c r="A28" s="114" t="s">
        <v>1698</v>
      </c>
      <c r="B28" s="136" t="s">
        <v>1674</v>
      </c>
      <c r="C28" s="136" t="s">
        <v>1675</v>
      </c>
      <c r="D28" s="137" t="s">
        <v>1694</v>
      </c>
      <c r="E28" s="136" t="s">
        <v>624</v>
      </c>
      <c r="F28" s="136" t="s">
        <v>1677</v>
      </c>
      <c r="G28" s="136" t="s">
        <v>1678</v>
      </c>
      <c r="H28" s="137" t="s">
        <v>1679</v>
      </c>
      <c r="I28" s="137"/>
      <c r="J28" s="137"/>
      <c r="K28" s="137"/>
      <c r="L28" s="137"/>
      <c r="M28" s="137"/>
      <c r="N28" s="136" t="s">
        <v>1685</v>
      </c>
      <c r="O28" s="136" t="s">
        <v>1698</v>
      </c>
      <c r="P28" s="137"/>
      <c r="Q28" s="138"/>
      <c r="R28" s="136" t="s">
        <v>1699</v>
      </c>
      <c r="S28" s="136" t="s">
        <v>1698</v>
      </c>
      <c r="T28" s="136" t="s">
        <v>1697</v>
      </c>
      <c r="U28" s="136">
        <v>1</v>
      </c>
      <c r="V28" s="136">
        <v>0</v>
      </c>
      <c r="W28" s="136">
        <v>0</v>
      </c>
      <c r="X28" s="136"/>
      <c r="Y28" s="136"/>
      <c r="Z28" s="136"/>
    </row>
    <row r="29" spans="1:26" x14ac:dyDescent="0.4">
      <c r="A29" s="114" t="s">
        <v>1700</v>
      </c>
      <c r="B29" s="136" t="s">
        <v>1674</v>
      </c>
      <c r="C29" s="136" t="s">
        <v>1675</v>
      </c>
      <c r="D29" s="137" t="s">
        <v>1694</v>
      </c>
      <c r="E29" s="136" t="s">
        <v>624</v>
      </c>
      <c r="F29" s="136" t="s">
        <v>1677</v>
      </c>
      <c r="G29" s="136" t="s">
        <v>1678</v>
      </c>
      <c r="H29" s="137" t="s">
        <v>1679</v>
      </c>
      <c r="I29" s="137"/>
      <c r="J29" s="137"/>
      <c r="K29" s="137"/>
      <c r="L29" s="137"/>
      <c r="M29" s="137"/>
      <c r="N29" s="136" t="s">
        <v>1688</v>
      </c>
      <c r="O29" s="136" t="s">
        <v>1700</v>
      </c>
      <c r="P29" s="137"/>
      <c r="Q29" s="138"/>
      <c r="R29" s="136" t="s">
        <v>1701</v>
      </c>
      <c r="S29" s="136" t="s">
        <v>1700</v>
      </c>
      <c r="T29" s="136" t="s">
        <v>1697</v>
      </c>
      <c r="U29" s="136">
        <v>1</v>
      </c>
      <c r="V29" s="136">
        <v>0</v>
      </c>
      <c r="W29" s="136">
        <v>0</v>
      </c>
      <c r="X29" s="136"/>
      <c r="Y29" s="136"/>
      <c r="Z29" s="136"/>
    </row>
    <row r="30" spans="1:26" x14ac:dyDescent="0.4">
      <c r="A30" s="114" t="s">
        <v>1702</v>
      </c>
      <c r="B30" s="136" t="s">
        <v>1674</v>
      </c>
      <c r="C30" s="136" t="s">
        <v>1675</v>
      </c>
      <c r="D30" s="137" t="s">
        <v>1694</v>
      </c>
      <c r="E30" s="136" t="s">
        <v>624</v>
      </c>
      <c r="F30" s="136" t="s">
        <v>1677</v>
      </c>
      <c r="G30" s="136" t="s">
        <v>1678</v>
      </c>
      <c r="H30" s="137" t="s">
        <v>1679</v>
      </c>
      <c r="I30" s="137"/>
      <c r="J30" s="137"/>
      <c r="K30" s="137"/>
      <c r="L30" s="137"/>
      <c r="M30" s="137"/>
      <c r="N30" s="136" t="s">
        <v>1691</v>
      </c>
      <c r="O30" s="136" t="s">
        <v>1702</v>
      </c>
      <c r="P30" s="137"/>
      <c r="Q30" s="138"/>
      <c r="R30" s="136" t="s">
        <v>1703</v>
      </c>
      <c r="S30" s="136" t="s">
        <v>1702</v>
      </c>
      <c r="T30" s="136" t="s">
        <v>1697</v>
      </c>
      <c r="U30" s="136">
        <v>1</v>
      </c>
      <c r="V30" s="136">
        <v>0</v>
      </c>
      <c r="W30" s="136">
        <v>0</v>
      </c>
      <c r="X30" s="136"/>
      <c r="Y30" s="136"/>
      <c r="Z30" s="136"/>
    </row>
    <row r="31" spans="1:26" x14ac:dyDescent="0.4">
      <c r="A31" s="114" t="s">
        <v>1737</v>
      </c>
      <c r="B31" s="115" t="s">
        <v>1674</v>
      </c>
      <c r="C31" s="136" t="s">
        <v>1675</v>
      </c>
      <c r="D31" s="137" t="s">
        <v>1694</v>
      </c>
      <c r="E31" s="136" t="s">
        <v>624</v>
      </c>
      <c r="F31" s="136" t="s">
        <v>1023</v>
      </c>
      <c r="G31" s="136" t="s">
        <v>1704</v>
      </c>
      <c r="H31" s="137" t="s">
        <v>1705</v>
      </c>
      <c r="I31" s="137"/>
      <c r="J31" s="137"/>
      <c r="K31" s="137"/>
      <c r="L31" s="137"/>
      <c r="M31" s="137"/>
      <c r="N31" s="136" t="s">
        <v>1680</v>
      </c>
      <c r="O31" s="136" t="s">
        <v>1737</v>
      </c>
      <c r="P31" s="137"/>
      <c r="Q31" s="138"/>
      <c r="R31" s="136" t="s">
        <v>1738</v>
      </c>
      <c r="S31" s="115" t="s">
        <v>1737</v>
      </c>
      <c r="T31" s="115" t="s">
        <v>1697</v>
      </c>
      <c r="U31" s="115">
        <v>1.4</v>
      </c>
      <c r="V31" s="115">
        <v>0</v>
      </c>
      <c r="W31" s="115">
        <v>0</v>
      </c>
    </row>
    <row r="32" spans="1:26" x14ac:dyDescent="0.4">
      <c r="A32" s="114" t="s">
        <v>1739</v>
      </c>
      <c r="B32" s="115" t="s">
        <v>1674</v>
      </c>
      <c r="C32" s="136" t="s">
        <v>1675</v>
      </c>
      <c r="D32" s="137" t="s">
        <v>1694</v>
      </c>
      <c r="E32" s="136" t="s">
        <v>624</v>
      </c>
      <c r="F32" s="136" t="s">
        <v>1023</v>
      </c>
      <c r="G32" s="136" t="s">
        <v>1704</v>
      </c>
      <c r="H32" s="137" t="s">
        <v>1705</v>
      </c>
      <c r="I32" s="137"/>
      <c r="J32" s="137"/>
      <c r="K32" s="137"/>
      <c r="L32" s="137"/>
      <c r="M32" s="137"/>
      <c r="N32" s="136" t="s">
        <v>1685</v>
      </c>
      <c r="O32" s="136" t="s">
        <v>1739</v>
      </c>
      <c r="P32" s="137"/>
      <c r="Q32" s="138"/>
      <c r="R32" s="136" t="s">
        <v>1740</v>
      </c>
      <c r="S32" s="115" t="s">
        <v>1739</v>
      </c>
      <c r="T32" s="115" t="s">
        <v>1697</v>
      </c>
      <c r="U32" s="115">
        <v>1.4</v>
      </c>
      <c r="V32" s="115">
        <v>0</v>
      </c>
      <c r="W32" s="115">
        <v>0</v>
      </c>
    </row>
    <row r="33" spans="1:23" x14ac:dyDescent="0.4">
      <c r="A33" s="114" t="s">
        <v>1741</v>
      </c>
      <c r="B33" s="115" t="s">
        <v>1674</v>
      </c>
      <c r="C33" s="136" t="s">
        <v>1675</v>
      </c>
      <c r="D33" s="137" t="s">
        <v>1694</v>
      </c>
      <c r="E33" s="136" t="s">
        <v>624</v>
      </c>
      <c r="F33" s="136" t="s">
        <v>1023</v>
      </c>
      <c r="G33" s="136" t="s">
        <v>1704</v>
      </c>
      <c r="H33" s="137" t="s">
        <v>1705</v>
      </c>
      <c r="I33" s="137"/>
      <c r="J33" s="137"/>
      <c r="K33" s="137"/>
      <c r="L33" s="137"/>
      <c r="M33" s="137"/>
      <c r="N33" s="136" t="s">
        <v>1688</v>
      </c>
      <c r="O33" s="136" t="s">
        <v>1741</v>
      </c>
      <c r="P33" s="137"/>
      <c r="Q33" s="138"/>
      <c r="R33" s="136" t="s">
        <v>1742</v>
      </c>
      <c r="S33" s="115" t="s">
        <v>1741</v>
      </c>
      <c r="T33" s="115" t="s">
        <v>1697</v>
      </c>
      <c r="U33" s="115">
        <v>1.4</v>
      </c>
      <c r="V33" s="115">
        <v>0</v>
      </c>
      <c r="W33" s="115">
        <v>0</v>
      </c>
    </row>
    <row r="34" spans="1:23" x14ac:dyDescent="0.4">
      <c r="A34" s="114" t="s">
        <v>1743</v>
      </c>
      <c r="B34" s="115" t="s">
        <v>1674</v>
      </c>
      <c r="C34" s="136" t="s">
        <v>1675</v>
      </c>
      <c r="D34" s="137" t="s">
        <v>1694</v>
      </c>
      <c r="E34" s="136" t="s">
        <v>624</v>
      </c>
      <c r="F34" s="136" t="s">
        <v>1023</v>
      </c>
      <c r="G34" s="136" t="s">
        <v>1704</v>
      </c>
      <c r="H34" s="137" t="s">
        <v>1705</v>
      </c>
      <c r="I34" s="137"/>
      <c r="J34" s="137"/>
      <c r="K34" s="137"/>
      <c r="L34" s="137"/>
      <c r="M34" s="137"/>
      <c r="N34" s="136" t="s">
        <v>1691</v>
      </c>
      <c r="O34" s="136" t="s">
        <v>1743</v>
      </c>
      <c r="P34" s="137"/>
      <c r="Q34" s="138"/>
      <c r="R34" s="136" t="s">
        <v>1744</v>
      </c>
      <c r="S34" s="115" t="s">
        <v>1743</v>
      </c>
      <c r="T34" s="115" t="s">
        <v>1697</v>
      </c>
      <c r="U34" s="115">
        <v>1.4</v>
      </c>
      <c r="V34" s="115">
        <v>0</v>
      </c>
      <c r="W34" s="115">
        <v>0</v>
      </c>
    </row>
    <row r="35" spans="1:23" x14ac:dyDescent="0.4">
      <c r="A35" s="114" t="s">
        <v>1820</v>
      </c>
      <c r="B35" s="115" t="s">
        <v>1674</v>
      </c>
      <c r="C35" s="136" t="s">
        <v>1675</v>
      </c>
      <c r="D35" s="137" t="s">
        <v>1694</v>
      </c>
      <c r="E35" s="136" t="s">
        <v>624</v>
      </c>
      <c r="F35" s="136" t="s">
        <v>1007</v>
      </c>
      <c r="G35" s="136" t="s">
        <v>1793</v>
      </c>
      <c r="H35" s="137" t="s">
        <v>1794</v>
      </c>
      <c r="I35" s="137"/>
      <c r="J35" s="137"/>
      <c r="K35" s="137"/>
      <c r="L35" s="137"/>
      <c r="M35" s="137"/>
      <c r="N35" s="136" t="s">
        <v>1680</v>
      </c>
      <c r="O35" s="136" t="s">
        <v>1820</v>
      </c>
      <c r="P35" s="137"/>
      <c r="Q35" s="138"/>
      <c r="R35" s="136" t="s">
        <v>1821</v>
      </c>
      <c r="S35" s="115" t="s">
        <v>1820</v>
      </c>
      <c r="T35" s="115" t="s">
        <v>1697</v>
      </c>
      <c r="U35" s="115">
        <v>2.6</v>
      </c>
      <c r="V35" s="115">
        <v>0</v>
      </c>
      <c r="W35" s="115">
        <v>0</v>
      </c>
    </row>
    <row r="36" spans="1:23" x14ac:dyDescent="0.4">
      <c r="A36" s="114" t="s">
        <v>1822</v>
      </c>
      <c r="B36" s="115" t="s">
        <v>1674</v>
      </c>
      <c r="C36" s="136" t="s">
        <v>1675</v>
      </c>
      <c r="D36" s="137" t="s">
        <v>1694</v>
      </c>
      <c r="E36" s="136" t="s">
        <v>624</v>
      </c>
      <c r="F36" s="136" t="s">
        <v>1007</v>
      </c>
      <c r="G36" s="136" t="s">
        <v>1793</v>
      </c>
      <c r="H36" s="137" t="s">
        <v>1794</v>
      </c>
      <c r="I36" s="137"/>
      <c r="J36" s="137"/>
      <c r="K36" s="137"/>
      <c r="L36" s="137"/>
      <c r="M36" s="137"/>
      <c r="N36" s="136" t="s">
        <v>1685</v>
      </c>
      <c r="O36" s="136" t="s">
        <v>1822</v>
      </c>
      <c r="P36" s="137"/>
      <c r="Q36" s="138"/>
      <c r="R36" s="136" t="s">
        <v>1823</v>
      </c>
      <c r="S36" s="115" t="s">
        <v>1822</v>
      </c>
      <c r="T36" s="115" t="s">
        <v>1697</v>
      </c>
      <c r="U36" s="115">
        <v>2.6</v>
      </c>
      <c r="V36" s="115">
        <v>0</v>
      </c>
      <c r="W36" s="115">
        <v>0</v>
      </c>
    </row>
    <row r="37" spans="1:23" x14ac:dyDescent="0.4">
      <c r="A37" s="114" t="s">
        <v>1824</v>
      </c>
      <c r="B37" s="115" t="s">
        <v>1674</v>
      </c>
      <c r="C37" s="136" t="s">
        <v>1675</v>
      </c>
      <c r="D37" s="137" t="s">
        <v>1694</v>
      </c>
      <c r="E37" s="136" t="s">
        <v>624</v>
      </c>
      <c r="F37" s="136" t="s">
        <v>1007</v>
      </c>
      <c r="G37" s="136" t="s">
        <v>1793</v>
      </c>
      <c r="H37" s="137" t="s">
        <v>1794</v>
      </c>
      <c r="I37" s="137"/>
      <c r="J37" s="137"/>
      <c r="K37" s="137"/>
      <c r="L37" s="137"/>
      <c r="M37" s="137"/>
      <c r="N37" s="136" t="s">
        <v>1688</v>
      </c>
      <c r="O37" s="136" t="s">
        <v>1824</v>
      </c>
      <c r="P37" s="137"/>
      <c r="Q37" s="138"/>
      <c r="R37" s="136" t="s">
        <v>1825</v>
      </c>
      <c r="S37" s="115" t="s">
        <v>1824</v>
      </c>
      <c r="T37" s="115" t="s">
        <v>1697</v>
      </c>
      <c r="U37" s="115">
        <v>2.6</v>
      </c>
      <c r="V37" s="115">
        <v>0</v>
      </c>
      <c r="W37" s="115">
        <v>0</v>
      </c>
    </row>
    <row r="38" spans="1:23" x14ac:dyDescent="0.4">
      <c r="A38" s="114" t="s">
        <v>1826</v>
      </c>
      <c r="B38" s="115" t="s">
        <v>1674</v>
      </c>
      <c r="C38" s="136" t="s">
        <v>1675</v>
      </c>
      <c r="D38" s="137" t="s">
        <v>1694</v>
      </c>
      <c r="E38" s="136" t="s">
        <v>624</v>
      </c>
      <c r="F38" s="136" t="s">
        <v>1007</v>
      </c>
      <c r="G38" s="136" t="s">
        <v>1793</v>
      </c>
      <c r="H38" s="137" t="s">
        <v>1794</v>
      </c>
      <c r="I38" s="137"/>
      <c r="J38" s="137"/>
      <c r="K38" s="137"/>
      <c r="L38" s="137"/>
      <c r="M38" s="137"/>
      <c r="N38" s="136" t="s">
        <v>1691</v>
      </c>
      <c r="O38" s="136" t="s">
        <v>1826</v>
      </c>
      <c r="P38" s="137"/>
      <c r="Q38" s="138"/>
      <c r="R38" s="136" t="s">
        <v>1827</v>
      </c>
      <c r="S38" s="115" t="s">
        <v>1826</v>
      </c>
      <c r="T38" s="115" t="s">
        <v>1697</v>
      </c>
      <c r="U38" s="115">
        <v>2.6</v>
      </c>
      <c r="V38" s="115">
        <v>0</v>
      </c>
      <c r="W38" s="115">
        <v>0</v>
      </c>
    </row>
    <row r="39" spans="1:23" x14ac:dyDescent="0.4">
      <c r="A39" s="114" t="s">
        <v>1774</v>
      </c>
      <c r="B39" s="115" t="s">
        <v>1674</v>
      </c>
      <c r="C39" s="136" t="s">
        <v>1675</v>
      </c>
      <c r="D39" s="137" t="s">
        <v>1773</v>
      </c>
      <c r="E39" s="136" t="s">
        <v>632</v>
      </c>
      <c r="F39" s="136" t="s">
        <v>1023</v>
      </c>
      <c r="G39" s="136" t="s">
        <v>1704</v>
      </c>
      <c r="H39" s="137" t="s">
        <v>1705</v>
      </c>
      <c r="I39" s="137"/>
      <c r="J39" s="137"/>
      <c r="K39" s="137"/>
      <c r="L39" s="137"/>
      <c r="M39" s="137"/>
      <c r="N39" s="136" t="s">
        <v>1680</v>
      </c>
      <c r="O39" s="136" t="s">
        <v>1774</v>
      </c>
      <c r="P39" s="137"/>
      <c r="Q39" s="138"/>
      <c r="R39" s="136" t="s">
        <v>1775</v>
      </c>
      <c r="S39" s="115" t="s">
        <v>1774</v>
      </c>
      <c r="T39" s="115" t="s">
        <v>1776</v>
      </c>
      <c r="U39" s="115">
        <v>1.4</v>
      </c>
      <c r="V39" s="115">
        <v>0</v>
      </c>
      <c r="W39" s="115">
        <v>0</v>
      </c>
    </row>
    <row r="40" spans="1:23" x14ac:dyDescent="0.4">
      <c r="A40" s="114" t="s">
        <v>1777</v>
      </c>
      <c r="B40" s="115" t="s">
        <v>1674</v>
      </c>
      <c r="C40" s="136" t="s">
        <v>1675</v>
      </c>
      <c r="D40" s="137" t="s">
        <v>1773</v>
      </c>
      <c r="E40" s="136" t="s">
        <v>632</v>
      </c>
      <c r="F40" s="136" t="s">
        <v>1023</v>
      </c>
      <c r="G40" s="136" t="s">
        <v>1704</v>
      </c>
      <c r="H40" s="137" t="s">
        <v>1705</v>
      </c>
      <c r="I40" s="137"/>
      <c r="J40" s="137"/>
      <c r="K40" s="137"/>
      <c r="L40" s="137"/>
      <c r="M40" s="137"/>
      <c r="N40" s="136" t="s">
        <v>1685</v>
      </c>
      <c r="O40" s="136" t="s">
        <v>1777</v>
      </c>
      <c r="P40" s="137"/>
      <c r="Q40" s="138"/>
      <c r="R40" s="136" t="s">
        <v>1778</v>
      </c>
      <c r="S40" s="115" t="s">
        <v>1777</v>
      </c>
      <c r="T40" s="115" t="s">
        <v>1776</v>
      </c>
      <c r="U40" s="115">
        <v>1.4</v>
      </c>
      <c r="V40" s="115">
        <v>0</v>
      </c>
      <c r="W40" s="115">
        <v>0</v>
      </c>
    </row>
    <row r="41" spans="1:23" x14ac:dyDescent="0.4">
      <c r="A41" s="114" t="s">
        <v>1779</v>
      </c>
      <c r="B41" s="115" t="s">
        <v>1674</v>
      </c>
      <c r="C41" s="136" t="s">
        <v>1675</v>
      </c>
      <c r="D41" s="137" t="s">
        <v>1773</v>
      </c>
      <c r="E41" s="136" t="s">
        <v>632</v>
      </c>
      <c r="F41" s="136" t="s">
        <v>1023</v>
      </c>
      <c r="G41" s="136" t="s">
        <v>1704</v>
      </c>
      <c r="H41" s="137" t="s">
        <v>1705</v>
      </c>
      <c r="I41" s="137"/>
      <c r="J41" s="137"/>
      <c r="K41" s="137"/>
      <c r="L41" s="137"/>
      <c r="M41" s="137"/>
      <c r="N41" s="136" t="s">
        <v>1688</v>
      </c>
      <c r="O41" s="136" t="s">
        <v>1779</v>
      </c>
      <c r="P41" s="137"/>
      <c r="Q41" s="138"/>
      <c r="R41" s="136" t="s">
        <v>1780</v>
      </c>
      <c r="S41" s="115" t="s">
        <v>1779</v>
      </c>
      <c r="T41" s="115" t="s">
        <v>1776</v>
      </c>
      <c r="U41" s="115">
        <v>1.4</v>
      </c>
      <c r="V41" s="115">
        <v>0</v>
      </c>
      <c r="W41" s="115">
        <v>0</v>
      </c>
    </row>
    <row r="42" spans="1:23" x14ac:dyDescent="0.4">
      <c r="A42" s="114" t="s">
        <v>1781</v>
      </c>
      <c r="B42" s="115" t="s">
        <v>1674</v>
      </c>
      <c r="C42" s="136" t="s">
        <v>1675</v>
      </c>
      <c r="D42" s="137" t="s">
        <v>1773</v>
      </c>
      <c r="E42" s="136" t="s">
        <v>632</v>
      </c>
      <c r="F42" s="136" t="s">
        <v>1023</v>
      </c>
      <c r="G42" s="136" t="s">
        <v>1704</v>
      </c>
      <c r="H42" s="137" t="s">
        <v>1705</v>
      </c>
      <c r="I42" s="137"/>
      <c r="J42" s="137"/>
      <c r="K42" s="137"/>
      <c r="L42" s="137"/>
      <c r="M42" s="137"/>
      <c r="N42" s="136" t="s">
        <v>1691</v>
      </c>
      <c r="O42" s="136" t="s">
        <v>1781</v>
      </c>
      <c r="P42" s="137"/>
      <c r="Q42" s="138"/>
      <c r="R42" s="136" t="s">
        <v>1782</v>
      </c>
      <c r="S42" s="115" t="s">
        <v>1781</v>
      </c>
      <c r="T42" s="115" t="s">
        <v>1776</v>
      </c>
      <c r="U42" s="115">
        <v>1.4</v>
      </c>
      <c r="V42" s="115">
        <v>0</v>
      </c>
      <c r="W42" s="115">
        <v>0</v>
      </c>
    </row>
    <row r="43" spans="1:23" x14ac:dyDescent="0.4">
      <c r="A43" s="114" t="s">
        <v>1887</v>
      </c>
      <c r="B43" s="115" t="s">
        <v>1674</v>
      </c>
      <c r="C43" s="136" t="s">
        <v>1675</v>
      </c>
      <c r="D43" s="137" t="s">
        <v>1773</v>
      </c>
      <c r="E43" s="136" t="s">
        <v>632</v>
      </c>
      <c r="F43" s="136" t="s">
        <v>1008</v>
      </c>
      <c r="G43" s="136" t="s">
        <v>1861</v>
      </c>
      <c r="H43" s="137" t="s">
        <v>1794</v>
      </c>
      <c r="I43" s="137"/>
      <c r="J43" s="137"/>
      <c r="K43" s="137"/>
      <c r="L43" s="137"/>
      <c r="M43" s="137"/>
      <c r="N43" s="136" t="s">
        <v>1680</v>
      </c>
      <c r="O43" s="136" t="s">
        <v>1887</v>
      </c>
      <c r="P43" s="137"/>
      <c r="Q43" s="138"/>
      <c r="R43" s="136" t="s">
        <v>1888</v>
      </c>
      <c r="S43" s="115" t="s">
        <v>1887</v>
      </c>
      <c r="T43" s="115" t="s">
        <v>1776</v>
      </c>
      <c r="U43" s="115">
        <v>2.6</v>
      </c>
      <c r="V43" s="115">
        <v>0</v>
      </c>
      <c r="W43" s="115">
        <v>0</v>
      </c>
    </row>
    <row r="44" spans="1:23" x14ac:dyDescent="0.4">
      <c r="A44" s="114" t="s">
        <v>1889</v>
      </c>
      <c r="B44" s="115" t="s">
        <v>1674</v>
      </c>
      <c r="C44" s="136" t="s">
        <v>1675</v>
      </c>
      <c r="D44" s="137" t="s">
        <v>1773</v>
      </c>
      <c r="E44" s="136" t="s">
        <v>632</v>
      </c>
      <c r="F44" s="136" t="s">
        <v>1008</v>
      </c>
      <c r="G44" s="136" t="s">
        <v>1861</v>
      </c>
      <c r="H44" s="137" t="s">
        <v>1794</v>
      </c>
      <c r="I44" s="137"/>
      <c r="J44" s="137"/>
      <c r="K44" s="137"/>
      <c r="L44" s="137"/>
      <c r="M44" s="137"/>
      <c r="N44" s="136" t="s">
        <v>1685</v>
      </c>
      <c r="O44" s="136" t="s">
        <v>1889</v>
      </c>
      <c r="P44" s="137"/>
      <c r="Q44" s="138"/>
      <c r="R44" s="136" t="s">
        <v>1890</v>
      </c>
      <c r="S44" s="115" t="s">
        <v>1889</v>
      </c>
      <c r="T44" s="115" t="s">
        <v>1776</v>
      </c>
      <c r="U44" s="115">
        <v>2.6</v>
      </c>
      <c r="V44" s="115">
        <v>0</v>
      </c>
      <c r="W44" s="115">
        <v>0</v>
      </c>
    </row>
    <row r="45" spans="1:23" x14ac:dyDescent="0.4">
      <c r="A45" s="114" t="s">
        <v>1891</v>
      </c>
      <c r="B45" s="115" t="s">
        <v>1674</v>
      </c>
      <c r="C45" s="136" t="s">
        <v>1675</v>
      </c>
      <c r="D45" s="137" t="s">
        <v>1773</v>
      </c>
      <c r="E45" s="136" t="s">
        <v>632</v>
      </c>
      <c r="F45" s="136" t="s">
        <v>1008</v>
      </c>
      <c r="G45" s="136" t="s">
        <v>1861</v>
      </c>
      <c r="H45" s="137" t="s">
        <v>1794</v>
      </c>
      <c r="I45" s="137"/>
      <c r="J45" s="137"/>
      <c r="K45" s="137"/>
      <c r="L45" s="137"/>
      <c r="M45" s="137"/>
      <c r="N45" s="136" t="s">
        <v>1688</v>
      </c>
      <c r="O45" s="136" t="s">
        <v>1891</v>
      </c>
      <c r="P45" s="137"/>
      <c r="Q45" s="138"/>
      <c r="R45" s="136" t="s">
        <v>1892</v>
      </c>
      <c r="S45" s="115" t="s">
        <v>1891</v>
      </c>
      <c r="T45" s="115" t="s">
        <v>1776</v>
      </c>
      <c r="U45" s="115">
        <v>2.6</v>
      </c>
      <c r="V45" s="115">
        <v>0</v>
      </c>
      <c r="W45" s="115">
        <v>0</v>
      </c>
    </row>
    <row r="46" spans="1:23" x14ac:dyDescent="0.4">
      <c r="A46" s="114" t="s">
        <v>1716</v>
      </c>
      <c r="B46" s="115" t="s">
        <v>1674</v>
      </c>
      <c r="C46" s="136" t="s">
        <v>1675</v>
      </c>
      <c r="D46" s="137" t="s">
        <v>1714</v>
      </c>
      <c r="E46" s="136" t="s">
        <v>626</v>
      </c>
      <c r="F46" s="136" t="s">
        <v>1023</v>
      </c>
      <c r="G46" s="136" t="s">
        <v>1704</v>
      </c>
      <c r="H46" s="137" t="s">
        <v>1715</v>
      </c>
      <c r="I46" s="137"/>
      <c r="J46" s="137"/>
      <c r="K46" s="137"/>
      <c r="L46" s="137"/>
      <c r="M46" s="137"/>
      <c r="N46" s="136" t="s">
        <v>1680</v>
      </c>
      <c r="O46" s="136" t="s">
        <v>1716</v>
      </c>
      <c r="P46" s="137" t="s">
        <v>1717</v>
      </c>
      <c r="Q46" s="138"/>
      <c r="R46" s="136" t="s">
        <v>1718</v>
      </c>
      <c r="S46" s="115" t="s">
        <v>1716</v>
      </c>
      <c r="T46" s="115" t="s">
        <v>1719</v>
      </c>
      <c r="U46" s="115">
        <v>1.7</v>
      </c>
      <c r="V46" s="115">
        <v>0</v>
      </c>
      <c r="W46" s="115">
        <v>0</v>
      </c>
    </row>
    <row r="47" spans="1:23" x14ac:dyDescent="0.4">
      <c r="A47" s="114" t="s">
        <v>1725</v>
      </c>
      <c r="B47" s="115" t="s">
        <v>1674</v>
      </c>
      <c r="C47" s="136" t="s">
        <v>1675</v>
      </c>
      <c r="D47" s="137" t="s">
        <v>1714</v>
      </c>
      <c r="E47" s="136" t="s">
        <v>626</v>
      </c>
      <c r="F47" s="136" t="s">
        <v>1023</v>
      </c>
      <c r="G47" s="136" t="s">
        <v>1704</v>
      </c>
      <c r="H47" s="137" t="s">
        <v>1715</v>
      </c>
      <c r="I47" s="137"/>
      <c r="J47" s="137"/>
      <c r="K47" s="137"/>
      <c r="L47" s="137"/>
      <c r="M47" s="137"/>
      <c r="N47" s="136" t="s">
        <v>1685</v>
      </c>
      <c r="O47" s="136" t="s">
        <v>1725</v>
      </c>
      <c r="P47" s="137" t="s">
        <v>1717</v>
      </c>
      <c r="Q47" s="138"/>
      <c r="R47" s="136" t="s">
        <v>1726</v>
      </c>
      <c r="S47" s="115" t="s">
        <v>1725</v>
      </c>
      <c r="T47" s="115" t="s">
        <v>1719</v>
      </c>
      <c r="U47" s="115">
        <v>1.7</v>
      </c>
      <c r="V47" s="115">
        <v>0</v>
      </c>
      <c r="W47" s="115">
        <v>0</v>
      </c>
    </row>
    <row r="48" spans="1:23" x14ac:dyDescent="0.4">
      <c r="A48" s="114" t="s">
        <v>1729</v>
      </c>
      <c r="B48" s="115" t="s">
        <v>1674</v>
      </c>
      <c r="C48" s="136" t="s">
        <v>1675</v>
      </c>
      <c r="D48" s="137" t="s">
        <v>1714</v>
      </c>
      <c r="E48" s="136" t="s">
        <v>626</v>
      </c>
      <c r="F48" s="136" t="s">
        <v>1023</v>
      </c>
      <c r="G48" s="136" t="s">
        <v>1704</v>
      </c>
      <c r="H48" s="137" t="s">
        <v>1715</v>
      </c>
      <c r="I48" s="137"/>
      <c r="J48" s="137"/>
      <c r="K48" s="137"/>
      <c r="L48" s="137"/>
      <c r="M48" s="137"/>
      <c r="N48" s="136" t="s">
        <v>1688</v>
      </c>
      <c r="O48" s="136" t="s">
        <v>1729</v>
      </c>
      <c r="P48" s="137" t="s">
        <v>1717</v>
      </c>
      <c r="Q48" s="138"/>
      <c r="R48" s="136" t="s">
        <v>1730</v>
      </c>
      <c r="S48" s="115" t="s">
        <v>1729</v>
      </c>
      <c r="T48" s="115" t="s">
        <v>1719</v>
      </c>
      <c r="U48" s="115">
        <v>1.7</v>
      </c>
      <c r="V48" s="115">
        <v>0</v>
      </c>
      <c r="W48" s="115">
        <v>0</v>
      </c>
    </row>
    <row r="49" spans="1:23" x14ac:dyDescent="0.4">
      <c r="A49" s="114" t="s">
        <v>1733</v>
      </c>
      <c r="B49" s="115" t="s">
        <v>1674</v>
      </c>
      <c r="C49" s="136" t="s">
        <v>1675</v>
      </c>
      <c r="D49" s="137" t="s">
        <v>1714</v>
      </c>
      <c r="E49" s="136" t="s">
        <v>626</v>
      </c>
      <c r="F49" s="136" t="s">
        <v>1023</v>
      </c>
      <c r="G49" s="136" t="s">
        <v>1704</v>
      </c>
      <c r="H49" s="137" t="s">
        <v>1715</v>
      </c>
      <c r="I49" s="137"/>
      <c r="J49" s="137"/>
      <c r="K49" s="137"/>
      <c r="L49" s="137"/>
      <c r="M49" s="137"/>
      <c r="N49" s="136" t="s">
        <v>1691</v>
      </c>
      <c r="O49" s="136" t="s">
        <v>1733</v>
      </c>
      <c r="P49" s="137" t="s">
        <v>1717</v>
      </c>
      <c r="Q49" s="138"/>
      <c r="R49" s="136" t="s">
        <v>1734</v>
      </c>
      <c r="S49" s="115" t="s">
        <v>1733</v>
      </c>
      <c r="T49" s="115" t="s">
        <v>1719</v>
      </c>
      <c r="U49" s="115">
        <v>1.7</v>
      </c>
      <c r="V49" s="115">
        <v>0</v>
      </c>
      <c r="W49" s="115">
        <v>0</v>
      </c>
    </row>
    <row r="50" spans="1:23" x14ac:dyDescent="0.4">
      <c r="A50" s="114" t="s">
        <v>1804</v>
      </c>
      <c r="B50" s="115" t="s">
        <v>1674</v>
      </c>
      <c r="C50" s="136" t="s">
        <v>1675</v>
      </c>
      <c r="D50" s="137" t="s">
        <v>1714</v>
      </c>
      <c r="E50" s="136" t="s">
        <v>626</v>
      </c>
      <c r="F50" s="136" t="s">
        <v>1007</v>
      </c>
      <c r="G50" s="136" t="s">
        <v>1793</v>
      </c>
      <c r="H50" s="137" t="s">
        <v>1803</v>
      </c>
      <c r="I50" s="137"/>
      <c r="J50" s="137"/>
      <c r="K50" s="137"/>
      <c r="L50" s="137"/>
      <c r="M50" s="137"/>
      <c r="N50" s="136" t="s">
        <v>1680</v>
      </c>
      <c r="O50" s="136" t="s">
        <v>1804</v>
      </c>
      <c r="P50" s="137" t="s">
        <v>1717</v>
      </c>
      <c r="Q50" s="138"/>
      <c r="R50" s="136" t="s">
        <v>1805</v>
      </c>
      <c r="S50" s="115" t="s">
        <v>1804</v>
      </c>
      <c r="T50" s="115" t="s">
        <v>1719</v>
      </c>
      <c r="U50" s="115">
        <v>2.8</v>
      </c>
      <c r="V50" s="115">
        <v>0</v>
      </c>
      <c r="W50" s="115">
        <v>0</v>
      </c>
    </row>
    <row r="51" spans="1:23" x14ac:dyDescent="0.4">
      <c r="A51" s="114" t="s">
        <v>1808</v>
      </c>
      <c r="B51" s="115" t="s">
        <v>1674</v>
      </c>
      <c r="C51" s="136" t="s">
        <v>1675</v>
      </c>
      <c r="D51" s="137" t="s">
        <v>1714</v>
      </c>
      <c r="E51" s="136" t="s">
        <v>626</v>
      </c>
      <c r="F51" s="136" t="s">
        <v>1007</v>
      </c>
      <c r="G51" s="136" t="s">
        <v>1793</v>
      </c>
      <c r="H51" s="137" t="s">
        <v>1803</v>
      </c>
      <c r="I51" s="137"/>
      <c r="J51" s="137"/>
      <c r="K51" s="137"/>
      <c r="L51" s="137"/>
      <c r="M51" s="137"/>
      <c r="N51" s="136" t="s">
        <v>1685</v>
      </c>
      <c r="O51" s="136" t="s">
        <v>1808</v>
      </c>
      <c r="P51" s="137" t="s">
        <v>1717</v>
      </c>
      <c r="Q51" s="138"/>
      <c r="R51" s="136" t="s">
        <v>1809</v>
      </c>
      <c r="S51" s="115" t="s">
        <v>1808</v>
      </c>
      <c r="T51" s="115" t="s">
        <v>1719</v>
      </c>
      <c r="U51" s="115">
        <v>2.8</v>
      </c>
      <c r="V51" s="115">
        <v>0</v>
      </c>
      <c r="W51" s="115">
        <v>0</v>
      </c>
    </row>
    <row r="52" spans="1:23" x14ac:dyDescent="0.4">
      <c r="A52" s="114" t="s">
        <v>1812</v>
      </c>
      <c r="B52" s="115" t="s">
        <v>1674</v>
      </c>
      <c r="C52" s="136" t="s">
        <v>1675</v>
      </c>
      <c r="D52" s="137" t="s">
        <v>1714</v>
      </c>
      <c r="E52" s="136" t="s">
        <v>626</v>
      </c>
      <c r="F52" s="136" t="s">
        <v>1007</v>
      </c>
      <c r="G52" s="136" t="s">
        <v>1793</v>
      </c>
      <c r="H52" s="137" t="s">
        <v>1803</v>
      </c>
      <c r="I52" s="137"/>
      <c r="J52" s="137"/>
      <c r="K52" s="137"/>
      <c r="L52" s="137"/>
      <c r="M52" s="137"/>
      <c r="N52" s="136" t="s">
        <v>1688</v>
      </c>
      <c r="O52" s="136" t="s">
        <v>1812</v>
      </c>
      <c r="P52" s="137" t="s">
        <v>1717</v>
      </c>
      <c r="Q52" s="138"/>
      <c r="R52" s="136" t="s">
        <v>1813</v>
      </c>
      <c r="S52" s="115" t="s">
        <v>1812</v>
      </c>
      <c r="T52" s="115" t="s">
        <v>1719</v>
      </c>
      <c r="U52" s="115">
        <v>2.8</v>
      </c>
      <c r="V52" s="115">
        <v>0</v>
      </c>
      <c r="W52" s="115">
        <v>0</v>
      </c>
    </row>
    <row r="53" spans="1:23" x14ac:dyDescent="0.4">
      <c r="A53" s="114" t="s">
        <v>1816</v>
      </c>
      <c r="B53" s="115" t="s">
        <v>1674</v>
      </c>
      <c r="C53" s="136" t="s">
        <v>1675</v>
      </c>
      <c r="D53" s="137" t="s">
        <v>1714</v>
      </c>
      <c r="E53" s="136" t="s">
        <v>626</v>
      </c>
      <c r="F53" s="136" t="s">
        <v>1007</v>
      </c>
      <c r="G53" s="136" t="s">
        <v>1793</v>
      </c>
      <c r="H53" s="137" t="s">
        <v>1803</v>
      </c>
      <c r="I53" s="137"/>
      <c r="J53" s="137"/>
      <c r="K53" s="137"/>
      <c r="L53" s="137"/>
      <c r="M53" s="137"/>
      <c r="N53" s="136" t="s">
        <v>1691</v>
      </c>
      <c r="O53" s="136" t="s">
        <v>1816</v>
      </c>
      <c r="P53" s="137" t="s">
        <v>1717</v>
      </c>
      <c r="Q53" s="138"/>
      <c r="R53" s="136" t="s">
        <v>1817</v>
      </c>
      <c r="S53" s="115" t="s">
        <v>1816</v>
      </c>
      <c r="T53" s="115" t="s">
        <v>1719</v>
      </c>
      <c r="U53" s="115">
        <v>2.8</v>
      </c>
      <c r="V53" s="115">
        <v>0</v>
      </c>
      <c r="W53" s="115">
        <v>0</v>
      </c>
    </row>
    <row r="54" spans="1:23" x14ac:dyDescent="0.4">
      <c r="A54" s="114" t="s">
        <v>1863</v>
      </c>
      <c r="B54" s="115" t="s">
        <v>1674</v>
      </c>
      <c r="C54" s="136" t="s">
        <v>1675</v>
      </c>
      <c r="D54" s="137" t="s">
        <v>1714</v>
      </c>
      <c r="E54" s="136" t="s">
        <v>626</v>
      </c>
      <c r="F54" s="136" t="s">
        <v>1008</v>
      </c>
      <c r="G54" s="136" t="s">
        <v>1861</v>
      </c>
      <c r="H54" s="137" t="s">
        <v>1862</v>
      </c>
      <c r="I54" s="137"/>
      <c r="J54" s="137"/>
      <c r="K54" s="137"/>
      <c r="L54" s="137"/>
      <c r="M54" s="137"/>
      <c r="N54" s="136" t="s">
        <v>1680</v>
      </c>
      <c r="O54" s="136" t="s">
        <v>1863</v>
      </c>
      <c r="P54" s="137" t="s">
        <v>1717</v>
      </c>
      <c r="Q54" s="138"/>
      <c r="R54" s="136" t="s">
        <v>1864</v>
      </c>
      <c r="S54" s="115" t="s">
        <v>1863</v>
      </c>
      <c r="T54" s="115" t="s">
        <v>1719</v>
      </c>
      <c r="U54" s="115">
        <v>3.3</v>
      </c>
      <c r="V54" s="115">
        <v>0</v>
      </c>
      <c r="W54" s="115">
        <v>0</v>
      </c>
    </row>
    <row r="55" spans="1:23" x14ac:dyDescent="0.4">
      <c r="A55" s="114" t="s">
        <v>1867</v>
      </c>
      <c r="B55" s="115" t="s">
        <v>1674</v>
      </c>
      <c r="C55" s="136" t="s">
        <v>1675</v>
      </c>
      <c r="D55" s="137" t="s">
        <v>1714</v>
      </c>
      <c r="E55" s="136" t="s">
        <v>626</v>
      </c>
      <c r="F55" s="136" t="s">
        <v>1008</v>
      </c>
      <c r="G55" s="136" t="s">
        <v>1861</v>
      </c>
      <c r="H55" s="137" t="s">
        <v>1862</v>
      </c>
      <c r="I55" s="137"/>
      <c r="J55" s="137"/>
      <c r="K55" s="137"/>
      <c r="L55" s="137"/>
      <c r="M55" s="137"/>
      <c r="N55" s="136" t="s">
        <v>1685</v>
      </c>
      <c r="O55" s="136" t="s">
        <v>1867</v>
      </c>
      <c r="P55" s="137" t="s">
        <v>1717</v>
      </c>
      <c r="Q55" s="138"/>
      <c r="R55" s="136" t="s">
        <v>1868</v>
      </c>
      <c r="S55" s="115" t="s">
        <v>1867</v>
      </c>
      <c r="T55" s="115" t="s">
        <v>1719</v>
      </c>
      <c r="U55" s="115">
        <v>3.3</v>
      </c>
      <c r="V55" s="115">
        <v>0</v>
      </c>
      <c r="W55" s="115">
        <v>0</v>
      </c>
    </row>
    <row r="56" spans="1:23" x14ac:dyDescent="0.4">
      <c r="A56" s="114" t="s">
        <v>1871</v>
      </c>
      <c r="B56" s="115" t="s">
        <v>1674</v>
      </c>
      <c r="C56" s="136" t="s">
        <v>1675</v>
      </c>
      <c r="D56" s="137" t="s">
        <v>1714</v>
      </c>
      <c r="E56" s="136" t="s">
        <v>626</v>
      </c>
      <c r="F56" s="136" t="s">
        <v>1008</v>
      </c>
      <c r="G56" s="136" t="s">
        <v>1861</v>
      </c>
      <c r="H56" s="137" t="s">
        <v>1862</v>
      </c>
      <c r="I56" s="137"/>
      <c r="J56" s="137"/>
      <c r="K56" s="137"/>
      <c r="L56" s="137"/>
      <c r="M56" s="137"/>
      <c r="N56" s="136" t="s">
        <v>1688</v>
      </c>
      <c r="O56" s="136" t="s">
        <v>1871</v>
      </c>
      <c r="P56" s="137" t="s">
        <v>1717</v>
      </c>
      <c r="Q56" s="138"/>
      <c r="R56" s="136" t="s">
        <v>1872</v>
      </c>
      <c r="S56" s="115" t="s">
        <v>1871</v>
      </c>
      <c r="T56" s="115" t="s">
        <v>1719</v>
      </c>
      <c r="U56" s="115">
        <v>3.3</v>
      </c>
      <c r="V56" s="115">
        <v>0</v>
      </c>
      <c r="W56" s="115">
        <v>0</v>
      </c>
    </row>
    <row r="57" spans="1:23" x14ac:dyDescent="0.4">
      <c r="A57" s="114" t="s">
        <v>1934</v>
      </c>
      <c r="B57" s="115" t="s">
        <v>1674</v>
      </c>
      <c r="C57" s="136" t="s">
        <v>1675</v>
      </c>
      <c r="D57" s="137" t="s">
        <v>1714</v>
      </c>
      <c r="E57" s="136" t="s">
        <v>626</v>
      </c>
      <c r="F57" s="136" t="s">
        <v>1658</v>
      </c>
      <c r="G57" s="136" t="s">
        <v>1932</v>
      </c>
      <c r="H57" s="137" t="s">
        <v>1933</v>
      </c>
      <c r="I57" s="137"/>
      <c r="J57" s="137"/>
      <c r="K57" s="137"/>
      <c r="L57" s="137"/>
      <c r="M57" s="137"/>
      <c r="N57" s="136" t="s">
        <v>1680</v>
      </c>
      <c r="O57" s="136" t="s">
        <v>1934</v>
      </c>
      <c r="P57" s="137" t="s">
        <v>1717</v>
      </c>
      <c r="Q57" s="138"/>
      <c r="R57" s="136" t="s">
        <v>1935</v>
      </c>
      <c r="S57" s="115" t="s">
        <v>1934</v>
      </c>
      <c r="T57" s="115" t="s">
        <v>1719</v>
      </c>
      <c r="V57" s="115">
        <v>0</v>
      </c>
      <c r="W57" s="115">
        <v>0</v>
      </c>
    </row>
    <row r="58" spans="1:23" x14ac:dyDescent="0.4">
      <c r="A58" s="114" t="s">
        <v>1938</v>
      </c>
      <c r="B58" s="115" t="s">
        <v>1674</v>
      </c>
      <c r="C58" s="136" t="s">
        <v>1675</v>
      </c>
      <c r="D58" s="137" t="s">
        <v>1714</v>
      </c>
      <c r="E58" s="136" t="s">
        <v>626</v>
      </c>
      <c r="F58" s="136" t="s">
        <v>1658</v>
      </c>
      <c r="G58" s="136" t="s">
        <v>1932</v>
      </c>
      <c r="H58" s="137" t="s">
        <v>1933</v>
      </c>
      <c r="I58" s="137"/>
      <c r="J58" s="137"/>
      <c r="K58" s="137"/>
      <c r="L58" s="137"/>
      <c r="M58" s="137"/>
      <c r="N58" s="136" t="s">
        <v>1685</v>
      </c>
      <c r="O58" s="136" t="s">
        <v>1938</v>
      </c>
      <c r="P58" s="137" t="s">
        <v>1717</v>
      </c>
      <c r="Q58" s="138"/>
      <c r="R58" s="136" t="s">
        <v>1939</v>
      </c>
      <c r="S58" s="115" t="s">
        <v>1938</v>
      </c>
      <c r="T58" s="115" t="s">
        <v>1719</v>
      </c>
      <c r="V58" s="115">
        <v>0</v>
      </c>
      <c r="W58" s="115">
        <v>0</v>
      </c>
    </row>
    <row r="59" spans="1:23" x14ac:dyDescent="0.4">
      <c r="A59" s="114" t="s">
        <v>1942</v>
      </c>
      <c r="B59" s="115" t="s">
        <v>1674</v>
      </c>
      <c r="C59" s="136" t="s">
        <v>1675</v>
      </c>
      <c r="D59" s="137" t="s">
        <v>1714</v>
      </c>
      <c r="E59" s="136" t="s">
        <v>626</v>
      </c>
      <c r="F59" s="136" t="s">
        <v>1658</v>
      </c>
      <c r="G59" s="136" t="s">
        <v>1932</v>
      </c>
      <c r="H59" s="137" t="s">
        <v>1933</v>
      </c>
      <c r="I59" s="137"/>
      <c r="J59" s="137"/>
      <c r="K59" s="137"/>
      <c r="L59" s="137"/>
      <c r="M59" s="137"/>
      <c r="N59" s="136" t="s">
        <v>1688</v>
      </c>
      <c r="O59" s="136" t="s">
        <v>1942</v>
      </c>
      <c r="P59" s="137" t="s">
        <v>1717</v>
      </c>
      <c r="Q59" s="138"/>
      <c r="R59" s="136" t="s">
        <v>1943</v>
      </c>
      <c r="S59" s="115" t="s">
        <v>1942</v>
      </c>
      <c r="T59" s="115" t="s">
        <v>1719</v>
      </c>
      <c r="V59" s="115">
        <v>0</v>
      </c>
      <c r="W59" s="115">
        <v>0</v>
      </c>
    </row>
    <row r="60" spans="1:23" x14ac:dyDescent="0.4">
      <c r="A60" s="114" t="s">
        <v>1966</v>
      </c>
      <c r="B60" s="115" t="s">
        <v>1674</v>
      </c>
      <c r="C60" s="136" t="s">
        <v>1675</v>
      </c>
      <c r="D60" s="137" t="s">
        <v>1964</v>
      </c>
      <c r="E60" s="136" t="s">
        <v>626</v>
      </c>
      <c r="F60" s="136" t="s">
        <v>1007</v>
      </c>
      <c r="G60" s="136" t="s">
        <v>1793</v>
      </c>
      <c r="H60" s="137" t="s">
        <v>1965</v>
      </c>
      <c r="I60" s="137"/>
      <c r="J60" s="137"/>
      <c r="K60" s="137"/>
      <c r="L60" s="137"/>
      <c r="M60" s="137"/>
      <c r="N60" s="136" t="s">
        <v>1680</v>
      </c>
      <c r="O60" s="136" t="s">
        <v>1966</v>
      </c>
      <c r="P60" s="137" t="s">
        <v>1722</v>
      </c>
      <c r="Q60" s="138"/>
      <c r="R60" s="136" t="s">
        <v>1967</v>
      </c>
      <c r="S60" s="115" t="s">
        <v>1966</v>
      </c>
      <c r="T60" s="115" t="s">
        <v>1968</v>
      </c>
      <c r="V60" s="115">
        <v>0</v>
      </c>
      <c r="W60" s="115">
        <v>0</v>
      </c>
    </row>
    <row r="61" spans="1:23" x14ac:dyDescent="0.4">
      <c r="A61" s="114" t="s">
        <v>1969</v>
      </c>
      <c r="B61" s="115" t="s">
        <v>1674</v>
      </c>
      <c r="C61" s="136" t="s">
        <v>1675</v>
      </c>
      <c r="D61" s="137" t="s">
        <v>1964</v>
      </c>
      <c r="E61" s="136" t="s">
        <v>626</v>
      </c>
      <c r="F61" s="136" t="s">
        <v>1007</v>
      </c>
      <c r="G61" s="136" t="s">
        <v>1793</v>
      </c>
      <c r="H61" s="137" t="s">
        <v>1965</v>
      </c>
      <c r="I61" s="137"/>
      <c r="J61" s="137"/>
      <c r="K61" s="137"/>
      <c r="L61" s="137"/>
      <c r="M61" s="137"/>
      <c r="N61" s="136" t="s">
        <v>1685</v>
      </c>
      <c r="O61" s="136" t="s">
        <v>1969</v>
      </c>
      <c r="P61" s="137" t="s">
        <v>1722</v>
      </c>
      <c r="Q61" s="138"/>
      <c r="R61" s="136" t="s">
        <v>1970</v>
      </c>
      <c r="S61" s="115" t="s">
        <v>1969</v>
      </c>
      <c r="T61" s="115" t="s">
        <v>1968</v>
      </c>
      <c r="V61" s="115">
        <v>0</v>
      </c>
      <c r="W61" s="115">
        <v>0</v>
      </c>
    </row>
    <row r="62" spans="1:23" x14ac:dyDescent="0.4">
      <c r="A62" s="114" t="s">
        <v>1971</v>
      </c>
      <c r="B62" s="115" t="s">
        <v>1674</v>
      </c>
      <c r="C62" s="136" t="s">
        <v>1675</v>
      </c>
      <c r="D62" s="137" t="s">
        <v>1964</v>
      </c>
      <c r="E62" s="136" t="s">
        <v>626</v>
      </c>
      <c r="F62" s="136" t="s">
        <v>1007</v>
      </c>
      <c r="G62" s="136" t="s">
        <v>1793</v>
      </c>
      <c r="H62" s="137" t="s">
        <v>1965</v>
      </c>
      <c r="I62" s="137"/>
      <c r="J62" s="137"/>
      <c r="K62" s="137"/>
      <c r="L62" s="137"/>
      <c r="M62" s="137"/>
      <c r="N62" s="136" t="s">
        <v>1688</v>
      </c>
      <c r="O62" s="136" t="s">
        <v>1971</v>
      </c>
      <c r="P62" s="137" t="s">
        <v>1722</v>
      </c>
      <c r="Q62" s="138"/>
      <c r="R62" s="136" t="s">
        <v>1972</v>
      </c>
      <c r="S62" s="115" t="s">
        <v>1971</v>
      </c>
      <c r="T62" s="115" t="s">
        <v>1968</v>
      </c>
      <c r="V62" s="115">
        <v>0</v>
      </c>
      <c r="W62" s="115">
        <v>0</v>
      </c>
    </row>
    <row r="63" spans="1:23" x14ac:dyDescent="0.4">
      <c r="A63" s="114" t="s">
        <v>1973</v>
      </c>
      <c r="B63" s="115" t="s">
        <v>1674</v>
      </c>
      <c r="C63" s="136" t="s">
        <v>1675</v>
      </c>
      <c r="D63" s="137" t="s">
        <v>1964</v>
      </c>
      <c r="E63" s="136" t="s">
        <v>626</v>
      </c>
      <c r="F63" s="136" t="s">
        <v>1007</v>
      </c>
      <c r="G63" s="136" t="s">
        <v>1793</v>
      </c>
      <c r="H63" s="137" t="s">
        <v>1965</v>
      </c>
      <c r="I63" s="137"/>
      <c r="J63" s="137"/>
      <c r="K63" s="137"/>
      <c r="L63" s="137"/>
      <c r="M63" s="137"/>
      <c r="N63" s="136" t="s">
        <v>1691</v>
      </c>
      <c r="O63" s="136" t="s">
        <v>1973</v>
      </c>
      <c r="P63" s="137" t="s">
        <v>1722</v>
      </c>
      <c r="Q63" s="138"/>
      <c r="R63" s="136" t="s">
        <v>1974</v>
      </c>
      <c r="S63" s="115" t="s">
        <v>1973</v>
      </c>
      <c r="T63" s="115" t="s">
        <v>1968</v>
      </c>
      <c r="V63" s="115">
        <v>0</v>
      </c>
      <c r="W63" s="115">
        <v>0</v>
      </c>
    </row>
    <row r="64" spans="1:23" x14ac:dyDescent="0.4">
      <c r="A64" s="114" t="s">
        <v>1983</v>
      </c>
      <c r="B64" s="115" t="s">
        <v>1674</v>
      </c>
      <c r="C64" s="136" t="s">
        <v>1675</v>
      </c>
      <c r="D64" s="137" t="s">
        <v>1964</v>
      </c>
      <c r="E64" s="136" t="s">
        <v>626</v>
      </c>
      <c r="F64" s="136" t="s">
        <v>1007</v>
      </c>
      <c r="G64" s="136" t="s">
        <v>1793</v>
      </c>
      <c r="H64" s="137" t="s">
        <v>1982</v>
      </c>
      <c r="I64" s="137"/>
      <c r="J64" s="137"/>
      <c r="K64" s="137"/>
      <c r="L64" s="137"/>
      <c r="M64" s="137"/>
      <c r="N64" s="136" t="s">
        <v>1680</v>
      </c>
      <c r="O64" s="136" t="s">
        <v>1983</v>
      </c>
      <c r="P64" s="137" t="s">
        <v>1722</v>
      </c>
      <c r="Q64" s="138"/>
      <c r="R64" s="136" t="s">
        <v>1984</v>
      </c>
      <c r="S64" s="115" t="s">
        <v>1983</v>
      </c>
      <c r="T64" s="115" t="s">
        <v>1968</v>
      </c>
      <c r="V64" s="115">
        <v>0</v>
      </c>
      <c r="W64" s="115">
        <v>0</v>
      </c>
    </row>
    <row r="65" spans="1:23" x14ac:dyDescent="0.4">
      <c r="A65" s="114" t="s">
        <v>1985</v>
      </c>
      <c r="B65" s="115" t="s">
        <v>1674</v>
      </c>
      <c r="C65" s="136" t="s">
        <v>1675</v>
      </c>
      <c r="D65" s="137" t="s">
        <v>1964</v>
      </c>
      <c r="E65" s="136" t="s">
        <v>626</v>
      </c>
      <c r="F65" s="136" t="s">
        <v>1007</v>
      </c>
      <c r="G65" s="136" t="s">
        <v>1793</v>
      </c>
      <c r="H65" s="137" t="s">
        <v>1982</v>
      </c>
      <c r="I65" s="137"/>
      <c r="J65" s="137"/>
      <c r="K65" s="137"/>
      <c r="L65" s="137"/>
      <c r="M65" s="137"/>
      <c r="N65" s="136" t="s">
        <v>1685</v>
      </c>
      <c r="O65" s="136" t="s">
        <v>1985</v>
      </c>
      <c r="P65" s="137" t="s">
        <v>1722</v>
      </c>
      <c r="Q65" s="138"/>
      <c r="R65" s="136" t="s">
        <v>1986</v>
      </c>
      <c r="S65" s="115" t="s">
        <v>1985</v>
      </c>
      <c r="T65" s="115" t="s">
        <v>1968</v>
      </c>
      <c r="V65" s="115">
        <v>0</v>
      </c>
      <c r="W65" s="115">
        <v>0</v>
      </c>
    </row>
    <row r="66" spans="1:23" x14ac:dyDescent="0.4">
      <c r="A66" s="114" t="s">
        <v>1987</v>
      </c>
      <c r="B66" s="115" t="s">
        <v>1674</v>
      </c>
      <c r="C66" s="136" t="s">
        <v>1675</v>
      </c>
      <c r="D66" s="137" t="s">
        <v>1964</v>
      </c>
      <c r="E66" s="136" t="s">
        <v>626</v>
      </c>
      <c r="F66" s="136" t="s">
        <v>1007</v>
      </c>
      <c r="G66" s="136" t="s">
        <v>1793</v>
      </c>
      <c r="H66" s="137" t="s">
        <v>1982</v>
      </c>
      <c r="I66" s="137"/>
      <c r="J66" s="137"/>
      <c r="K66" s="137"/>
      <c r="L66" s="137"/>
      <c r="M66" s="137"/>
      <c r="N66" s="136" t="s">
        <v>1688</v>
      </c>
      <c r="O66" s="136" t="s">
        <v>1987</v>
      </c>
      <c r="P66" s="137" t="s">
        <v>1722</v>
      </c>
      <c r="Q66" s="138"/>
      <c r="R66" s="136" t="s">
        <v>1988</v>
      </c>
      <c r="S66" s="115" t="s">
        <v>1987</v>
      </c>
      <c r="T66" s="115" t="s">
        <v>1968</v>
      </c>
      <c r="V66" s="115">
        <v>0</v>
      </c>
      <c r="W66" s="115">
        <v>0</v>
      </c>
    </row>
    <row r="67" spans="1:23" x14ac:dyDescent="0.4">
      <c r="A67" s="114" t="s">
        <v>1989</v>
      </c>
      <c r="B67" s="115" t="s">
        <v>1674</v>
      </c>
      <c r="C67" s="136" t="s">
        <v>1675</v>
      </c>
      <c r="D67" s="137" t="s">
        <v>1964</v>
      </c>
      <c r="E67" s="136" t="s">
        <v>626</v>
      </c>
      <c r="F67" s="136" t="s">
        <v>1007</v>
      </c>
      <c r="G67" s="136" t="s">
        <v>1793</v>
      </c>
      <c r="H67" s="137" t="s">
        <v>1982</v>
      </c>
      <c r="I67" s="137"/>
      <c r="J67" s="137"/>
      <c r="K67" s="137"/>
      <c r="L67" s="137"/>
      <c r="M67" s="137"/>
      <c r="N67" s="136" t="s">
        <v>1691</v>
      </c>
      <c r="O67" s="136" t="s">
        <v>1989</v>
      </c>
      <c r="P67" s="137" t="s">
        <v>1722</v>
      </c>
      <c r="Q67" s="138"/>
      <c r="R67" s="136" t="s">
        <v>1990</v>
      </c>
      <c r="S67" s="115" t="s">
        <v>1989</v>
      </c>
      <c r="T67" s="115" t="s">
        <v>1968</v>
      </c>
      <c r="V67" s="115">
        <v>0</v>
      </c>
      <c r="W67" s="115">
        <v>0</v>
      </c>
    </row>
    <row r="68" spans="1:23" x14ac:dyDescent="0.4">
      <c r="A68" s="114" t="s">
        <v>1976</v>
      </c>
      <c r="B68" s="115" t="s">
        <v>1674</v>
      </c>
      <c r="C68" s="136" t="s">
        <v>1675</v>
      </c>
      <c r="D68" s="137" t="s">
        <v>1964</v>
      </c>
      <c r="E68" s="136" t="s">
        <v>626</v>
      </c>
      <c r="F68" s="136" t="s">
        <v>1008</v>
      </c>
      <c r="G68" s="136" t="s">
        <v>1861</v>
      </c>
      <c r="H68" s="137" t="s">
        <v>1975</v>
      </c>
      <c r="I68" s="137"/>
      <c r="J68" s="137"/>
      <c r="K68" s="137"/>
      <c r="L68" s="137"/>
      <c r="M68" s="137"/>
      <c r="N68" s="136" t="s">
        <v>1680</v>
      </c>
      <c r="O68" s="136" t="s">
        <v>1976</v>
      </c>
      <c r="P68" s="137" t="s">
        <v>1722</v>
      </c>
      <c r="Q68" s="138"/>
      <c r="R68" s="136" t="s">
        <v>1977</v>
      </c>
      <c r="S68" s="115" t="s">
        <v>1976</v>
      </c>
      <c r="T68" s="115" t="s">
        <v>1968</v>
      </c>
      <c r="V68" s="115">
        <v>0</v>
      </c>
      <c r="W68" s="115">
        <v>0</v>
      </c>
    </row>
    <row r="69" spans="1:23" x14ac:dyDescent="0.4">
      <c r="A69" s="114" t="s">
        <v>1978</v>
      </c>
      <c r="B69" s="115" t="s">
        <v>1674</v>
      </c>
      <c r="C69" s="136" t="s">
        <v>1675</v>
      </c>
      <c r="D69" s="137" t="s">
        <v>1964</v>
      </c>
      <c r="E69" s="136" t="s">
        <v>626</v>
      </c>
      <c r="F69" s="136" t="s">
        <v>1008</v>
      </c>
      <c r="G69" s="136" t="s">
        <v>1861</v>
      </c>
      <c r="H69" s="137" t="s">
        <v>1975</v>
      </c>
      <c r="I69" s="137"/>
      <c r="J69" s="137"/>
      <c r="K69" s="137"/>
      <c r="L69" s="137"/>
      <c r="M69" s="137"/>
      <c r="N69" s="136" t="s">
        <v>1685</v>
      </c>
      <c r="O69" s="136" t="s">
        <v>1978</v>
      </c>
      <c r="P69" s="137" t="s">
        <v>1722</v>
      </c>
      <c r="Q69" s="138"/>
      <c r="R69" s="136" t="s">
        <v>1979</v>
      </c>
      <c r="S69" s="115" t="s">
        <v>1978</v>
      </c>
      <c r="T69" s="115" t="s">
        <v>1968</v>
      </c>
      <c r="V69" s="115">
        <v>0</v>
      </c>
      <c r="W69" s="115">
        <v>0</v>
      </c>
    </row>
    <row r="70" spans="1:23" x14ac:dyDescent="0.4">
      <c r="A70" s="114" t="s">
        <v>1980</v>
      </c>
      <c r="B70" s="115" t="s">
        <v>1674</v>
      </c>
      <c r="C70" s="136" t="s">
        <v>1675</v>
      </c>
      <c r="D70" s="137" t="s">
        <v>1964</v>
      </c>
      <c r="E70" s="136" t="s">
        <v>626</v>
      </c>
      <c r="F70" s="136" t="s">
        <v>1008</v>
      </c>
      <c r="G70" s="136" t="s">
        <v>1861</v>
      </c>
      <c r="H70" s="137" t="s">
        <v>1975</v>
      </c>
      <c r="I70" s="137"/>
      <c r="J70" s="137"/>
      <c r="K70" s="137"/>
      <c r="L70" s="137"/>
      <c r="M70" s="137"/>
      <c r="N70" s="136" t="s">
        <v>1688</v>
      </c>
      <c r="O70" s="136" t="s">
        <v>1980</v>
      </c>
      <c r="P70" s="137" t="s">
        <v>1722</v>
      </c>
      <c r="Q70" s="138"/>
      <c r="R70" s="136" t="s">
        <v>1981</v>
      </c>
      <c r="S70" s="115" t="s">
        <v>1980</v>
      </c>
      <c r="T70" s="115" t="s">
        <v>1968</v>
      </c>
      <c r="V70" s="115">
        <v>0</v>
      </c>
      <c r="W70" s="115">
        <v>0</v>
      </c>
    </row>
    <row r="71" spans="1:23" x14ac:dyDescent="0.4">
      <c r="A71" s="114" t="s">
        <v>1992</v>
      </c>
      <c r="B71" s="115" t="s">
        <v>1674</v>
      </c>
      <c r="C71" s="136" t="s">
        <v>1675</v>
      </c>
      <c r="D71" s="137" t="s">
        <v>1964</v>
      </c>
      <c r="E71" s="136" t="s">
        <v>626</v>
      </c>
      <c r="F71" s="136" t="s">
        <v>1008</v>
      </c>
      <c r="G71" s="136" t="s">
        <v>1861</v>
      </c>
      <c r="H71" s="137" t="s">
        <v>1991</v>
      </c>
      <c r="I71" s="137"/>
      <c r="J71" s="137"/>
      <c r="K71" s="137"/>
      <c r="L71" s="137"/>
      <c r="M71" s="137"/>
      <c r="N71" s="136" t="s">
        <v>1680</v>
      </c>
      <c r="O71" s="136" t="s">
        <v>1992</v>
      </c>
      <c r="P71" s="137" t="s">
        <v>1722</v>
      </c>
      <c r="Q71" s="138"/>
      <c r="R71" s="136" t="s">
        <v>1993</v>
      </c>
      <c r="S71" s="115" t="s">
        <v>1992</v>
      </c>
      <c r="T71" s="115" t="s">
        <v>1968</v>
      </c>
      <c r="V71" s="115">
        <v>0</v>
      </c>
      <c r="W71" s="115">
        <v>0</v>
      </c>
    </row>
    <row r="72" spans="1:23" x14ac:dyDescent="0.4">
      <c r="A72" s="114" t="s">
        <v>1994</v>
      </c>
      <c r="B72" s="115" t="s">
        <v>1674</v>
      </c>
      <c r="C72" s="136" t="s">
        <v>1675</v>
      </c>
      <c r="D72" s="137" t="s">
        <v>1964</v>
      </c>
      <c r="E72" s="136" t="s">
        <v>626</v>
      </c>
      <c r="F72" s="136" t="s">
        <v>1008</v>
      </c>
      <c r="G72" s="136" t="s">
        <v>1861</v>
      </c>
      <c r="H72" s="137" t="s">
        <v>1991</v>
      </c>
      <c r="I72" s="137"/>
      <c r="J72" s="137"/>
      <c r="K72" s="137"/>
      <c r="L72" s="137"/>
      <c r="M72" s="137"/>
      <c r="N72" s="136" t="s">
        <v>1685</v>
      </c>
      <c r="O72" s="136" t="s">
        <v>1994</v>
      </c>
      <c r="P72" s="137" t="s">
        <v>1722</v>
      </c>
      <c r="Q72" s="138"/>
      <c r="R72" s="136" t="s">
        <v>1995</v>
      </c>
      <c r="S72" s="115" t="s">
        <v>1994</v>
      </c>
      <c r="T72" s="115" t="s">
        <v>1968</v>
      </c>
      <c r="V72" s="115">
        <v>0</v>
      </c>
      <c r="W72" s="115">
        <v>0</v>
      </c>
    </row>
    <row r="73" spans="1:23" x14ac:dyDescent="0.4">
      <c r="A73" s="114" t="s">
        <v>1996</v>
      </c>
      <c r="B73" s="115" t="s">
        <v>1674</v>
      </c>
      <c r="C73" s="136" t="s">
        <v>1675</v>
      </c>
      <c r="D73" s="137" t="s">
        <v>1964</v>
      </c>
      <c r="E73" s="136" t="s">
        <v>626</v>
      </c>
      <c r="F73" s="136" t="s">
        <v>1008</v>
      </c>
      <c r="G73" s="136" t="s">
        <v>1861</v>
      </c>
      <c r="H73" s="137" t="s">
        <v>1991</v>
      </c>
      <c r="I73" s="137"/>
      <c r="J73" s="137"/>
      <c r="K73" s="137"/>
      <c r="L73" s="137"/>
      <c r="M73" s="137"/>
      <c r="N73" s="136" t="s">
        <v>1688</v>
      </c>
      <c r="O73" s="136" t="s">
        <v>1996</v>
      </c>
      <c r="P73" s="137" t="s">
        <v>1722</v>
      </c>
      <c r="Q73" s="138"/>
      <c r="R73" s="136" t="s">
        <v>1997</v>
      </c>
      <c r="S73" s="115" t="s">
        <v>1996</v>
      </c>
      <c r="T73" s="115" t="s">
        <v>1968</v>
      </c>
      <c r="V73" s="115">
        <v>0</v>
      </c>
      <c r="W73" s="115">
        <v>0</v>
      </c>
    </row>
    <row r="74" spans="1:23" x14ac:dyDescent="0.4">
      <c r="A74" s="114" t="s">
        <v>1999</v>
      </c>
      <c r="B74" s="115" t="s">
        <v>1674</v>
      </c>
      <c r="C74" s="136" t="s">
        <v>1675</v>
      </c>
      <c r="D74" s="137" t="s">
        <v>1964</v>
      </c>
      <c r="E74" s="136" t="s">
        <v>626</v>
      </c>
      <c r="F74" s="136" t="s">
        <v>1008</v>
      </c>
      <c r="G74" s="136" t="s">
        <v>1861</v>
      </c>
      <c r="H74" s="137" t="s">
        <v>1998</v>
      </c>
      <c r="I74" s="137"/>
      <c r="J74" s="137"/>
      <c r="K74" s="137"/>
      <c r="L74" s="137"/>
      <c r="M74" s="137"/>
      <c r="N74" s="136" t="s">
        <v>1680</v>
      </c>
      <c r="O74" s="136" t="s">
        <v>1999</v>
      </c>
      <c r="P74" s="137" t="s">
        <v>1722</v>
      </c>
      <c r="Q74" s="138"/>
      <c r="R74" s="136" t="s">
        <v>2000</v>
      </c>
      <c r="S74" s="115" t="s">
        <v>1999</v>
      </c>
      <c r="T74" s="115" t="s">
        <v>1968</v>
      </c>
      <c r="V74" s="115">
        <v>0</v>
      </c>
      <c r="W74" s="115">
        <v>0</v>
      </c>
    </row>
    <row r="75" spans="1:23" x14ac:dyDescent="0.4">
      <c r="A75" s="114" t="s">
        <v>2001</v>
      </c>
      <c r="B75" s="115" t="s">
        <v>1674</v>
      </c>
      <c r="C75" s="136" t="s">
        <v>1675</v>
      </c>
      <c r="D75" s="137" t="s">
        <v>1964</v>
      </c>
      <c r="E75" s="136" t="s">
        <v>626</v>
      </c>
      <c r="F75" s="136" t="s">
        <v>1008</v>
      </c>
      <c r="G75" s="136" t="s">
        <v>1861</v>
      </c>
      <c r="H75" s="137" t="s">
        <v>1998</v>
      </c>
      <c r="I75" s="137"/>
      <c r="J75" s="137"/>
      <c r="K75" s="137"/>
      <c r="L75" s="137"/>
      <c r="M75" s="137"/>
      <c r="N75" s="136" t="s">
        <v>1685</v>
      </c>
      <c r="O75" s="136" t="s">
        <v>2001</v>
      </c>
      <c r="P75" s="137" t="s">
        <v>1722</v>
      </c>
      <c r="Q75" s="138"/>
      <c r="R75" s="136" t="s">
        <v>2002</v>
      </c>
      <c r="S75" s="115" t="s">
        <v>2001</v>
      </c>
      <c r="T75" s="115" t="s">
        <v>1968</v>
      </c>
      <c r="V75" s="115">
        <v>0</v>
      </c>
      <c r="W75" s="115">
        <v>0</v>
      </c>
    </row>
    <row r="76" spans="1:23" x14ac:dyDescent="0.4">
      <c r="A76" s="114" t="s">
        <v>2003</v>
      </c>
      <c r="B76" s="115" t="s">
        <v>1674</v>
      </c>
      <c r="C76" s="136" t="s">
        <v>1675</v>
      </c>
      <c r="D76" s="137" t="s">
        <v>1964</v>
      </c>
      <c r="E76" s="136" t="s">
        <v>626</v>
      </c>
      <c r="F76" s="136" t="s">
        <v>1008</v>
      </c>
      <c r="G76" s="136" t="s">
        <v>1861</v>
      </c>
      <c r="H76" s="137" t="s">
        <v>1998</v>
      </c>
      <c r="I76" s="137"/>
      <c r="J76" s="137"/>
      <c r="K76" s="137"/>
      <c r="L76" s="137"/>
      <c r="M76" s="137"/>
      <c r="N76" s="136" t="s">
        <v>1688</v>
      </c>
      <c r="O76" s="136" t="s">
        <v>2003</v>
      </c>
      <c r="P76" s="137" t="s">
        <v>1722</v>
      </c>
      <c r="Q76" s="138"/>
      <c r="R76" s="136" t="s">
        <v>2004</v>
      </c>
      <c r="S76" s="115" t="s">
        <v>2003</v>
      </c>
      <c r="T76" s="115" t="s">
        <v>1968</v>
      </c>
      <c r="V76" s="115">
        <v>0</v>
      </c>
      <c r="W76" s="115">
        <v>0</v>
      </c>
    </row>
    <row r="77" spans="1:23" x14ac:dyDescent="0.4">
      <c r="A77" s="114" t="s">
        <v>2015</v>
      </c>
      <c r="B77" s="115" t="s">
        <v>1674</v>
      </c>
      <c r="C77" s="136" t="s">
        <v>1675</v>
      </c>
      <c r="D77" s="137" t="s">
        <v>1964</v>
      </c>
      <c r="E77" s="136" t="s">
        <v>626</v>
      </c>
      <c r="F77" s="136" t="s">
        <v>1658</v>
      </c>
      <c r="G77" s="136" t="s">
        <v>1932</v>
      </c>
      <c r="H77" s="137" t="s">
        <v>1933</v>
      </c>
      <c r="I77" s="137"/>
      <c r="J77" s="137"/>
      <c r="K77" s="137"/>
      <c r="L77" s="137"/>
      <c r="M77" s="137"/>
      <c r="N77" s="136" t="s">
        <v>1680</v>
      </c>
      <c r="O77" s="136" t="s">
        <v>2015</v>
      </c>
      <c r="P77" s="137" t="s">
        <v>1722</v>
      </c>
      <c r="Q77" s="138"/>
      <c r="R77" s="136" t="s">
        <v>2016</v>
      </c>
      <c r="S77" s="115" t="s">
        <v>2015</v>
      </c>
      <c r="T77" s="115" t="s">
        <v>1968</v>
      </c>
      <c r="V77" s="115">
        <v>0</v>
      </c>
      <c r="W77" s="115">
        <v>0</v>
      </c>
    </row>
    <row r="78" spans="1:23" x14ac:dyDescent="0.4">
      <c r="A78" s="114" t="s">
        <v>2017</v>
      </c>
      <c r="B78" s="115" t="s">
        <v>1674</v>
      </c>
      <c r="C78" s="136" t="s">
        <v>1675</v>
      </c>
      <c r="D78" s="137" t="s">
        <v>1964</v>
      </c>
      <c r="E78" s="136" t="s">
        <v>626</v>
      </c>
      <c r="F78" s="136" t="s">
        <v>1658</v>
      </c>
      <c r="G78" s="136" t="s">
        <v>1932</v>
      </c>
      <c r="H78" s="137" t="s">
        <v>1933</v>
      </c>
      <c r="I78" s="137"/>
      <c r="J78" s="137"/>
      <c r="K78" s="137"/>
      <c r="L78" s="137"/>
      <c r="M78" s="137"/>
      <c r="N78" s="136" t="s">
        <v>1685</v>
      </c>
      <c r="O78" s="136" t="s">
        <v>2017</v>
      </c>
      <c r="P78" s="137" t="s">
        <v>1722</v>
      </c>
      <c r="Q78" s="138"/>
      <c r="R78" s="136" t="s">
        <v>2018</v>
      </c>
      <c r="S78" s="115" t="s">
        <v>2017</v>
      </c>
      <c r="T78" s="115" t="s">
        <v>1968</v>
      </c>
      <c r="V78" s="115">
        <v>0</v>
      </c>
      <c r="W78" s="115">
        <v>0</v>
      </c>
    </row>
    <row r="79" spans="1:23" x14ac:dyDescent="0.4">
      <c r="A79" s="114" t="s">
        <v>2019</v>
      </c>
      <c r="B79" s="115" t="s">
        <v>1674</v>
      </c>
      <c r="C79" s="136" t="s">
        <v>1675</v>
      </c>
      <c r="D79" s="137" t="s">
        <v>1964</v>
      </c>
      <c r="E79" s="136" t="s">
        <v>626</v>
      </c>
      <c r="F79" s="136" t="s">
        <v>1658</v>
      </c>
      <c r="G79" s="136" t="s">
        <v>1932</v>
      </c>
      <c r="H79" s="137" t="s">
        <v>1933</v>
      </c>
      <c r="I79" s="137"/>
      <c r="J79" s="137"/>
      <c r="K79" s="137"/>
      <c r="L79" s="137"/>
      <c r="M79" s="137"/>
      <c r="N79" s="136" t="s">
        <v>1688</v>
      </c>
      <c r="O79" s="136" t="s">
        <v>2019</v>
      </c>
      <c r="P79" s="137" t="s">
        <v>1722</v>
      </c>
      <c r="Q79" s="138"/>
      <c r="R79" s="136" t="s">
        <v>2020</v>
      </c>
      <c r="S79" s="115" t="s">
        <v>2019</v>
      </c>
      <c r="T79" s="115" t="s">
        <v>1968</v>
      </c>
      <c r="V79" s="115">
        <v>0</v>
      </c>
      <c r="W79" s="115">
        <v>0</v>
      </c>
    </row>
    <row r="80" spans="1:23" x14ac:dyDescent="0.4">
      <c r="A80" s="114" t="s">
        <v>1764</v>
      </c>
      <c r="B80" s="115" t="s">
        <v>1674</v>
      </c>
      <c r="C80" s="136" t="s">
        <v>1675</v>
      </c>
      <c r="D80" s="137" t="s">
        <v>997</v>
      </c>
      <c r="E80" s="136" t="s">
        <v>632</v>
      </c>
      <c r="F80" s="136" t="s">
        <v>1023</v>
      </c>
      <c r="G80" s="136" t="s">
        <v>1704</v>
      </c>
      <c r="H80" s="137" t="s">
        <v>1705</v>
      </c>
      <c r="I80" s="137"/>
      <c r="J80" s="137"/>
      <c r="K80" s="137"/>
      <c r="L80" s="137"/>
      <c r="M80" s="137"/>
      <c r="N80" s="136" t="s">
        <v>1680</v>
      </c>
      <c r="O80" s="136" t="s">
        <v>1764</v>
      </c>
      <c r="P80" s="137" t="s">
        <v>1722</v>
      </c>
      <c r="Q80" s="138"/>
      <c r="R80" s="136" t="s">
        <v>1765</v>
      </c>
      <c r="S80" s="115" t="s">
        <v>1764</v>
      </c>
      <c r="T80" s="115" t="s">
        <v>1766</v>
      </c>
      <c r="U80" s="115">
        <v>1.4</v>
      </c>
      <c r="V80" s="115">
        <v>0</v>
      </c>
      <c r="W80" s="115">
        <v>0</v>
      </c>
    </row>
    <row r="81" spans="1:23" x14ac:dyDescent="0.4">
      <c r="A81" s="114" t="s">
        <v>1767</v>
      </c>
      <c r="B81" s="115" t="s">
        <v>1674</v>
      </c>
      <c r="C81" s="136" t="s">
        <v>1675</v>
      </c>
      <c r="D81" s="137" t="s">
        <v>997</v>
      </c>
      <c r="E81" s="136" t="s">
        <v>632</v>
      </c>
      <c r="F81" s="136" t="s">
        <v>1023</v>
      </c>
      <c r="G81" s="136" t="s">
        <v>1704</v>
      </c>
      <c r="H81" s="137" t="s">
        <v>1705</v>
      </c>
      <c r="I81" s="137"/>
      <c r="J81" s="137"/>
      <c r="K81" s="137"/>
      <c r="L81" s="137"/>
      <c r="M81" s="137"/>
      <c r="N81" s="136" t="s">
        <v>1685</v>
      </c>
      <c r="O81" s="136" t="s">
        <v>1767</v>
      </c>
      <c r="P81" s="137" t="s">
        <v>1722</v>
      </c>
      <c r="Q81" s="138"/>
      <c r="R81" s="136" t="s">
        <v>1768</v>
      </c>
      <c r="S81" s="115" t="s">
        <v>1767</v>
      </c>
      <c r="T81" s="115" t="s">
        <v>1766</v>
      </c>
      <c r="U81" s="115">
        <v>1.4</v>
      </c>
      <c r="V81" s="115">
        <v>0</v>
      </c>
      <c r="W81" s="115">
        <v>0</v>
      </c>
    </row>
    <row r="82" spans="1:23" x14ac:dyDescent="0.4">
      <c r="A82" s="114" t="s">
        <v>1769</v>
      </c>
      <c r="B82" s="115" t="s">
        <v>1674</v>
      </c>
      <c r="C82" s="136" t="s">
        <v>1675</v>
      </c>
      <c r="D82" s="137" t="s">
        <v>997</v>
      </c>
      <c r="E82" s="136" t="s">
        <v>632</v>
      </c>
      <c r="F82" s="136" t="s">
        <v>1023</v>
      </c>
      <c r="G82" s="136" t="s">
        <v>1704</v>
      </c>
      <c r="H82" s="137" t="s">
        <v>1705</v>
      </c>
      <c r="I82" s="137"/>
      <c r="J82" s="137"/>
      <c r="K82" s="137"/>
      <c r="L82" s="137"/>
      <c r="M82" s="137"/>
      <c r="N82" s="136" t="s">
        <v>1688</v>
      </c>
      <c r="O82" s="136" t="s">
        <v>1769</v>
      </c>
      <c r="P82" s="137" t="s">
        <v>1722</v>
      </c>
      <c r="Q82" s="138"/>
      <c r="R82" s="136" t="s">
        <v>1770</v>
      </c>
      <c r="S82" s="115" t="s">
        <v>1769</v>
      </c>
      <c r="T82" s="115" t="s">
        <v>1766</v>
      </c>
      <c r="U82" s="115">
        <v>1.4</v>
      </c>
      <c r="V82" s="115">
        <v>0</v>
      </c>
      <c r="W82" s="115">
        <v>0</v>
      </c>
    </row>
    <row r="83" spans="1:23" x14ac:dyDescent="0.4">
      <c r="A83" s="114" t="s">
        <v>1771</v>
      </c>
      <c r="B83" s="115" t="s">
        <v>1674</v>
      </c>
      <c r="C83" s="136" t="s">
        <v>1675</v>
      </c>
      <c r="D83" s="137" t="s">
        <v>997</v>
      </c>
      <c r="E83" s="136" t="s">
        <v>632</v>
      </c>
      <c r="F83" s="136" t="s">
        <v>1023</v>
      </c>
      <c r="G83" s="136" t="s">
        <v>1704</v>
      </c>
      <c r="H83" s="137" t="s">
        <v>1705</v>
      </c>
      <c r="I83" s="137"/>
      <c r="J83" s="137"/>
      <c r="K83" s="137"/>
      <c r="L83" s="137"/>
      <c r="M83" s="137"/>
      <c r="N83" s="136" t="s">
        <v>1691</v>
      </c>
      <c r="O83" s="136" t="s">
        <v>1771</v>
      </c>
      <c r="P83" s="137" t="s">
        <v>1722</v>
      </c>
      <c r="Q83" s="138"/>
      <c r="R83" s="136" t="s">
        <v>1772</v>
      </c>
      <c r="S83" s="115" t="s">
        <v>1771</v>
      </c>
      <c r="T83" s="115" t="s">
        <v>1766</v>
      </c>
      <c r="U83" s="115">
        <v>1.4</v>
      </c>
      <c r="V83" s="115">
        <v>0</v>
      </c>
      <c r="W83" s="115">
        <v>0</v>
      </c>
    </row>
    <row r="84" spans="1:23" x14ac:dyDescent="0.4">
      <c r="A84" s="114" t="s">
        <v>1845</v>
      </c>
      <c r="B84" s="115" t="s">
        <v>1674</v>
      </c>
      <c r="C84" s="136" t="s">
        <v>1675</v>
      </c>
      <c r="D84" s="137" t="s">
        <v>997</v>
      </c>
      <c r="E84" s="136" t="s">
        <v>632</v>
      </c>
      <c r="F84" s="136" t="s">
        <v>1007</v>
      </c>
      <c r="G84" s="136" t="s">
        <v>1793</v>
      </c>
      <c r="H84" s="137" t="s">
        <v>1828</v>
      </c>
      <c r="I84" s="137"/>
      <c r="J84" s="137"/>
      <c r="K84" s="137"/>
      <c r="L84" s="137"/>
      <c r="M84" s="137"/>
      <c r="N84" s="136" t="s">
        <v>1680</v>
      </c>
      <c r="O84" s="136" t="s">
        <v>1845</v>
      </c>
      <c r="P84" s="137" t="s">
        <v>1722</v>
      </c>
      <c r="Q84" s="138"/>
      <c r="R84" s="136" t="s">
        <v>1846</v>
      </c>
      <c r="S84" s="115" t="s">
        <v>1845</v>
      </c>
      <c r="T84" s="115" t="s">
        <v>1766</v>
      </c>
      <c r="U84" s="115">
        <v>2.9</v>
      </c>
      <c r="V84" s="115">
        <v>0</v>
      </c>
      <c r="W84" s="115">
        <v>0</v>
      </c>
    </row>
    <row r="85" spans="1:23" x14ac:dyDescent="0.4">
      <c r="A85" s="114" t="s">
        <v>1847</v>
      </c>
      <c r="B85" s="115" t="s">
        <v>1674</v>
      </c>
      <c r="C85" s="136" t="s">
        <v>1675</v>
      </c>
      <c r="D85" s="137" t="s">
        <v>997</v>
      </c>
      <c r="E85" s="136" t="s">
        <v>632</v>
      </c>
      <c r="F85" s="136" t="s">
        <v>1007</v>
      </c>
      <c r="G85" s="136" t="s">
        <v>1793</v>
      </c>
      <c r="H85" s="137" t="s">
        <v>1828</v>
      </c>
      <c r="I85" s="137"/>
      <c r="J85" s="137"/>
      <c r="K85" s="137"/>
      <c r="L85" s="137"/>
      <c r="M85" s="137"/>
      <c r="N85" s="136" t="s">
        <v>1685</v>
      </c>
      <c r="O85" s="136" t="s">
        <v>1847</v>
      </c>
      <c r="P85" s="137" t="s">
        <v>1722</v>
      </c>
      <c r="Q85" s="138"/>
      <c r="R85" s="136" t="s">
        <v>1848</v>
      </c>
      <c r="S85" s="115" t="s">
        <v>1847</v>
      </c>
      <c r="T85" s="115" t="s">
        <v>1766</v>
      </c>
      <c r="U85" s="115">
        <v>2.9</v>
      </c>
      <c r="V85" s="115">
        <v>0</v>
      </c>
      <c r="W85" s="115">
        <v>0</v>
      </c>
    </row>
    <row r="86" spans="1:23" x14ac:dyDescent="0.4">
      <c r="A86" s="114" t="s">
        <v>1849</v>
      </c>
      <c r="B86" s="115" t="s">
        <v>1674</v>
      </c>
      <c r="C86" s="136" t="s">
        <v>1675</v>
      </c>
      <c r="D86" s="137" t="s">
        <v>997</v>
      </c>
      <c r="E86" s="136" t="s">
        <v>632</v>
      </c>
      <c r="F86" s="136" t="s">
        <v>1007</v>
      </c>
      <c r="G86" s="136" t="s">
        <v>1793</v>
      </c>
      <c r="H86" s="137" t="s">
        <v>1828</v>
      </c>
      <c r="I86" s="137"/>
      <c r="J86" s="137"/>
      <c r="K86" s="137"/>
      <c r="L86" s="137"/>
      <c r="M86" s="137"/>
      <c r="N86" s="136" t="s">
        <v>1688</v>
      </c>
      <c r="O86" s="136" t="s">
        <v>1849</v>
      </c>
      <c r="P86" s="137" t="s">
        <v>1722</v>
      </c>
      <c r="Q86" s="138"/>
      <c r="R86" s="136" t="s">
        <v>1850</v>
      </c>
      <c r="S86" s="115" t="s">
        <v>1849</v>
      </c>
      <c r="T86" s="115" t="s">
        <v>1766</v>
      </c>
      <c r="U86" s="115">
        <v>2.9</v>
      </c>
      <c r="V86" s="115">
        <v>0</v>
      </c>
      <c r="W86" s="115">
        <v>0</v>
      </c>
    </row>
    <row r="87" spans="1:23" x14ac:dyDescent="0.4">
      <c r="A87" s="114" t="s">
        <v>1851</v>
      </c>
      <c r="B87" s="115" t="s">
        <v>1674</v>
      </c>
      <c r="C87" s="136" t="s">
        <v>1675</v>
      </c>
      <c r="D87" s="137" t="s">
        <v>997</v>
      </c>
      <c r="E87" s="136" t="s">
        <v>632</v>
      </c>
      <c r="F87" s="136" t="s">
        <v>1007</v>
      </c>
      <c r="G87" s="136" t="s">
        <v>1793</v>
      </c>
      <c r="H87" s="137" t="s">
        <v>1828</v>
      </c>
      <c r="I87" s="137"/>
      <c r="J87" s="137"/>
      <c r="K87" s="137"/>
      <c r="L87" s="137"/>
      <c r="M87" s="137"/>
      <c r="N87" s="136" t="s">
        <v>1691</v>
      </c>
      <c r="O87" s="136" t="s">
        <v>1851</v>
      </c>
      <c r="P87" s="137" t="s">
        <v>1722</v>
      </c>
      <c r="Q87" s="138"/>
      <c r="R87" s="136" t="s">
        <v>1852</v>
      </c>
      <c r="S87" s="115" t="s">
        <v>1851</v>
      </c>
      <c r="T87" s="115" t="s">
        <v>1766</v>
      </c>
      <c r="U87" s="115">
        <v>2.9</v>
      </c>
      <c r="V87" s="115">
        <v>0</v>
      </c>
      <c r="W87" s="115">
        <v>0</v>
      </c>
    </row>
    <row r="88" spans="1:23" x14ac:dyDescent="0.4">
      <c r="A88" s="114" t="s">
        <v>1881</v>
      </c>
      <c r="B88" s="115" t="s">
        <v>1674</v>
      </c>
      <c r="C88" s="136" t="s">
        <v>1675</v>
      </c>
      <c r="D88" s="137" t="s">
        <v>997</v>
      </c>
      <c r="E88" s="136" t="s">
        <v>632</v>
      </c>
      <c r="F88" s="136" t="s">
        <v>1008</v>
      </c>
      <c r="G88" s="136" t="s">
        <v>1861</v>
      </c>
      <c r="H88" s="137" t="s">
        <v>1862</v>
      </c>
      <c r="I88" s="137"/>
      <c r="J88" s="137"/>
      <c r="K88" s="137"/>
      <c r="L88" s="137"/>
      <c r="M88" s="137"/>
      <c r="N88" s="136" t="s">
        <v>1680</v>
      </c>
      <c r="O88" s="136" t="s">
        <v>1881</v>
      </c>
      <c r="P88" s="137" t="s">
        <v>1722</v>
      </c>
      <c r="Q88" s="138"/>
      <c r="R88" s="136" t="s">
        <v>1882</v>
      </c>
      <c r="S88" s="115" t="s">
        <v>1881</v>
      </c>
      <c r="T88" s="115" t="s">
        <v>1766</v>
      </c>
      <c r="U88" s="115">
        <v>3.3</v>
      </c>
      <c r="V88" s="115">
        <v>0</v>
      </c>
      <c r="W88" s="115">
        <v>0</v>
      </c>
    </row>
    <row r="89" spans="1:23" x14ac:dyDescent="0.4">
      <c r="A89" s="114" t="s">
        <v>1883</v>
      </c>
      <c r="B89" s="115" t="s">
        <v>1674</v>
      </c>
      <c r="C89" s="136" t="s">
        <v>1675</v>
      </c>
      <c r="D89" s="137" t="s">
        <v>997</v>
      </c>
      <c r="E89" s="136" t="s">
        <v>632</v>
      </c>
      <c r="F89" s="136" t="s">
        <v>1008</v>
      </c>
      <c r="G89" s="136" t="s">
        <v>1861</v>
      </c>
      <c r="H89" s="137" t="s">
        <v>1862</v>
      </c>
      <c r="I89" s="137"/>
      <c r="J89" s="137"/>
      <c r="K89" s="137"/>
      <c r="L89" s="137"/>
      <c r="M89" s="137"/>
      <c r="N89" s="136" t="s">
        <v>1685</v>
      </c>
      <c r="O89" s="136" t="s">
        <v>1883</v>
      </c>
      <c r="P89" s="137" t="s">
        <v>1722</v>
      </c>
      <c r="Q89" s="138"/>
      <c r="R89" s="136" t="s">
        <v>1884</v>
      </c>
      <c r="S89" s="115" t="s">
        <v>1883</v>
      </c>
      <c r="T89" s="115" t="s">
        <v>1766</v>
      </c>
      <c r="U89" s="115">
        <v>3.3</v>
      </c>
      <c r="V89" s="115">
        <v>0</v>
      </c>
      <c r="W89" s="115">
        <v>0</v>
      </c>
    </row>
    <row r="90" spans="1:23" x14ac:dyDescent="0.4">
      <c r="A90" s="114" t="s">
        <v>1885</v>
      </c>
      <c r="B90" s="115" t="s">
        <v>1674</v>
      </c>
      <c r="C90" s="136" t="s">
        <v>1675</v>
      </c>
      <c r="D90" s="137" t="s">
        <v>997</v>
      </c>
      <c r="E90" s="136" t="s">
        <v>632</v>
      </c>
      <c r="F90" s="136" t="s">
        <v>1008</v>
      </c>
      <c r="G90" s="136" t="s">
        <v>1861</v>
      </c>
      <c r="H90" s="137" t="s">
        <v>1862</v>
      </c>
      <c r="I90" s="137"/>
      <c r="J90" s="137"/>
      <c r="K90" s="137"/>
      <c r="L90" s="137"/>
      <c r="M90" s="137"/>
      <c r="N90" s="136" t="s">
        <v>1688</v>
      </c>
      <c r="O90" s="136" t="s">
        <v>1885</v>
      </c>
      <c r="P90" s="137" t="s">
        <v>1722</v>
      </c>
      <c r="Q90" s="138"/>
      <c r="R90" s="136" t="s">
        <v>1886</v>
      </c>
      <c r="S90" s="115" t="s">
        <v>1885</v>
      </c>
      <c r="T90" s="115" t="s">
        <v>1766</v>
      </c>
      <c r="U90" s="115">
        <v>3.3</v>
      </c>
      <c r="V90" s="115">
        <v>0</v>
      </c>
      <c r="W90" s="115">
        <v>0</v>
      </c>
    </row>
    <row r="91" spans="1:23" x14ac:dyDescent="0.4">
      <c r="A91" s="114" t="s">
        <v>1952</v>
      </c>
      <c r="B91" s="115" t="s">
        <v>1674</v>
      </c>
      <c r="C91" s="136" t="s">
        <v>1675</v>
      </c>
      <c r="D91" s="137" t="s">
        <v>997</v>
      </c>
      <c r="E91" s="136" t="s">
        <v>632</v>
      </c>
      <c r="F91" s="136" t="s">
        <v>1658</v>
      </c>
      <c r="G91" s="136" t="s">
        <v>1932</v>
      </c>
      <c r="H91" s="137" t="s">
        <v>1933</v>
      </c>
      <c r="I91" s="137"/>
      <c r="J91" s="137"/>
      <c r="K91" s="137"/>
      <c r="L91" s="137"/>
      <c r="M91" s="137"/>
      <c r="N91" s="136" t="s">
        <v>1680</v>
      </c>
      <c r="O91" s="136" t="s">
        <v>1952</v>
      </c>
      <c r="P91" s="137" t="s">
        <v>1722</v>
      </c>
      <c r="Q91" s="138"/>
      <c r="R91" s="136" t="s">
        <v>1953</v>
      </c>
      <c r="S91" s="115" t="s">
        <v>1952</v>
      </c>
      <c r="T91" s="115" t="s">
        <v>1766</v>
      </c>
      <c r="V91" s="115">
        <v>0</v>
      </c>
      <c r="W91" s="115">
        <v>0</v>
      </c>
    </row>
    <row r="92" spans="1:23" x14ac:dyDescent="0.4">
      <c r="A92" s="114" t="s">
        <v>1954</v>
      </c>
      <c r="B92" s="115" t="s">
        <v>1674</v>
      </c>
      <c r="C92" s="136" t="s">
        <v>1675</v>
      </c>
      <c r="D92" s="137" t="s">
        <v>997</v>
      </c>
      <c r="E92" s="136" t="s">
        <v>632</v>
      </c>
      <c r="F92" s="136" t="s">
        <v>1658</v>
      </c>
      <c r="G92" s="136" t="s">
        <v>1932</v>
      </c>
      <c r="H92" s="137" t="s">
        <v>1933</v>
      </c>
      <c r="I92" s="137"/>
      <c r="J92" s="137"/>
      <c r="K92" s="137"/>
      <c r="L92" s="137"/>
      <c r="M92" s="137"/>
      <c r="N92" s="136" t="s">
        <v>1685</v>
      </c>
      <c r="O92" s="136" t="s">
        <v>1954</v>
      </c>
      <c r="P92" s="137" t="s">
        <v>1722</v>
      </c>
      <c r="Q92" s="138"/>
      <c r="R92" s="136" t="s">
        <v>1955</v>
      </c>
      <c r="S92" s="115" t="s">
        <v>1954</v>
      </c>
      <c r="T92" s="115" t="s">
        <v>1766</v>
      </c>
      <c r="V92" s="115">
        <v>0</v>
      </c>
      <c r="W92" s="115">
        <v>0</v>
      </c>
    </row>
    <row r="93" spans="1:23" x14ac:dyDescent="0.4">
      <c r="A93" s="114" t="s">
        <v>1956</v>
      </c>
      <c r="B93" s="115" t="s">
        <v>1674</v>
      </c>
      <c r="C93" s="136" t="s">
        <v>1675</v>
      </c>
      <c r="D93" s="137" t="s">
        <v>997</v>
      </c>
      <c r="E93" s="136" t="s">
        <v>632</v>
      </c>
      <c r="F93" s="136" t="s">
        <v>1658</v>
      </c>
      <c r="G93" s="136" t="s">
        <v>1932</v>
      </c>
      <c r="H93" s="137" t="s">
        <v>1933</v>
      </c>
      <c r="I93" s="137"/>
      <c r="J93" s="137"/>
      <c r="K93" s="137"/>
      <c r="L93" s="137"/>
      <c r="M93" s="137"/>
      <c r="N93" s="136" t="s">
        <v>1688</v>
      </c>
      <c r="O93" s="136" t="s">
        <v>1956</v>
      </c>
      <c r="P93" s="137" t="s">
        <v>1722</v>
      </c>
      <c r="Q93" s="138"/>
      <c r="R93" s="136" t="s">
        <v>1957</v>
      </c>
      <c r="S93" s="115" t="s">
        <v>1956</v>
      </c>
      <c r="T93" s="115" t="s">
        <v>1766</v>
      </c>
      <c r="V93" s="115">
        <v>0</v>
      </c>
      <c r="W93" s="115">
        <v>0</v>
      </c>
    </row>
    <row r="94" spans="1:23" x14ac:dyDescent="0.4">
      <c r="A94" s="114" t="s">
        <v>1746</v>
      </c>
      <c r="B94" s="115" t="s">
        <v>1674</v>
      </c>
      <c r="C94" s="136" t="s">
        <v>1675</v>
      </c>
      <c r="D94" s="137" t="s">
        <v>997</v>
      </c>
      <c r="E94" s="136" t="s">
        <v>624</v>
      </c>
      <c r="F94" s="136" t="s">
        <v>1023</v>
      </c>
      <c r="G94" s="136" t="s">
        <v>1704</v>
      </c>
      <c r="H94" s="137" t="s">
        <v>1745</v>
      </c>
      <c r="I94" s="137"/>
      <c r="J94" s="137"/>
      <c r="K94" s="137"/>
      <c r="L94" s="137"/>
      <c r="M94" s="137"/>
      <c r="N94" s="136" t="s">
        <v>1680</v>
      </c>
      <c r="O94" s="136" t="s">
        <v>1746</v>
      </c>
      <c r="P94" s="137" t="s">
        <v>1722</v>
      </c>
      <c r="Q94" s="138"/>
      <c r="R94" s="136" t="s">
        <v>1747</v>
      </c>
      <c r="S94" s="115" t="s">
        <v>1746</v>
      </c>
      <c r="T94" s="115" t="s">
        <v>1748</v>
      </c>
      <c r="U94" s="115">
        <v>1.9</v>
      </c>
      <c r="V94" s="115">
        <v>0</v>
      </c>
      <c r="W94" s="115">
        <v>0</v>
      </c>
    </row>
    <row r="95" spans="1:23" x14ac:dyDescent="0.4">
      <c r="A95" s="114" t="s">
        <v>1749</v>
      </c>
      <c r="B95" s="115" t="s">
        <v>1674</v>
      </c>
      <c r="C95" s="136" t="s">
        <v>1675</v>
      </c>
      <c r="D95" s="137" t="s">
        <v>997</v>
      </c>
      <c r="E95" s="136" t="s">
        <v>624</v>
      </c>
      <c r="F95" s="136" t="s">
        <v>1023</v>
      </c>
      <c r="G95" s="136" t="s">
        <v>1704</v>
      </c>
      <c r="H95" s="137" t="s">
        <v>1745</v>
      </c>
      <c r="I95" s="137"/>
      <c r="J95" s="137"/>
      <c r="K95" s="137"/>
      <c r="L95" s="137"/>
      <c r="M95" s="137"/>
      <c r="N95" s="136" t="s">
        <v>1685</v>
      </c>
      <c r="O95" s="136" t="s">
        <v>1749</v>
      </c>
      <c r="P95" s="137" t="s">
        <v>1722</v>
      </c>
      <c r="Q95" s="138"/>
      <c r="R95" s="136" t="s">
        <v>1750</v>
      </c>
      <c r="S95" s="115" t="s">
        <v>1749</v>
      </c>
      <c r="T95" s="115" t="s">
        <v>1748</v>
      </c>
      <c r="U95" s="115">
        <v>1.9</v>
      </c>
      <c r="V95" s="115">
        <v>0</v>
      </c>
      <c r="W95" s="115">
        <v>0</v>
      </c>
    </row>
    <row r="96" spans="1:23" x14ac:dyDescent="0.4">
      <c r="A96" s="114" t="s">
        <v>1751</v>
      </c>
      <c r="B96" s="115" t="s">
        <v>1674</v>
      </c>
      <c r="C96" s="136" t="s">
        <v>1675</v>
      </c>
      <c r="D96" s="137" t="s">
        <v>997</v>
      </c>
      <c r="E96" s="136" t="s">
        <v>624</v>
      </c>
      <c r="F96" s="136" t="s">
        <v>1023</v>
      </c>
      <c r="G96" s="136" t="s">
        <v>1704</v>
      </c>
      <c r="H96" s="137" t="s">
        <v>1745</v>
      </c>
      <c r="I96" s="137"/>
      <c r="J96" s="137"/>
      <c r="K96" s="137"/>
      <c r="L96" s="137"/>
      <c r="M96" s="137"/>
      <c r="N96" s="136" t="s">
        <v>1688</v>
      </c>
      <c r="O96" s="136" t="s">
        <v>1751</v>
      </c>
      <c r="P96" s="137" t="s">
        <v>1722</v>
      </c>
      <c r="Q96" s="138"/>
      <c r="R96" s="136" t="s">
        <v>1752</v>
      </c>
      <c r="S96" s="115" t="s">
        <v>1751</v>
      </c>
      <c r="T96" s="115" t="s">
        <v>1748</v>
      </c>
      <c r="U96" s="115">
        <v>1.9</v>
      </c>
      <c r="V96" s="115">
        <v>0</v>
      </c>
      <c r="W96" s="115">
        <v>0</v>
      </c>
    </row>
    <row r="97" spans="1:23" x14ac:dyDescent="0.4">
      <c r="A97" s="114" t="s">
        <v>1753</v>
      </c>
      <c r="B97" s="115" t="s">
        <v>1674</v>
      </c>
      <c r="C97" s="136" t="s">
        <v>1675</v>
      </c>
      <c r="D97" s="137" t="s">
        <v>997</v>
      </c>
      <c r="E97" s="136" t="s">
        <v>624</v>
      </c>
      <c r="F97" s="136" t="s">
        <v>1023</v>
      </c>
      <c r="G97" s="136" t="s">
        <v>1704</v>
      </c>
      <c r="H97" s="137" t="s">
        <v>1745</v>
      </c>
      <c r="I97" s="137"/>
      <c r="J97" s="137"/>
      <c r="K97" s="137"/>
      <c r="L97" s="137"/>
      <c r="M97" s="137"/>
      <c r="N97" s="136" t="s">
        <v>1691</v>
      </c>
      <c r="O97" s="136" t="s">
        <v>1753</v>
      </c>
      <c r="P97" s="137" t="s">
        <v>1722</v>
      </c>
      <c r="Q97" s="138"/>
      <c r="R97" s="136" t="s">
        <v>1754</v>
      </c>
      <c r="S97" s="115" t="s">
        <v>1753</v>
      </c>
      <c r="T97" s="115" t="s">
        <v>1748</v>
      </c>
      <c r="U97" s="115">
        <v>1.9</v>
      </c>
      <c r="V97" s="115">
        <v>0</v>
      </c>
      <c r="W97" s="115">
        <v>0</v>
      </c>
    </row>
    <row r="98" spans="1:23" x14ac:dyDescent="0.4">
      <c r="A98" s="114" t="s">
        <v>1829</v>
      </c>
      <c r="B98" s="115" t="s">
        <v>1674</v>
      </c>
      <c r="C98" s="136" t="s">
        <v>1675</v>
      </c>
      <c r="D98" s="137" t="s">
        <v>997</v>
      </c>
      <c r="E98" s="136" t="s">
        <v>624</v>
      </c>
      <c r="F98" s="136" t="s">
        <v>1007</v>
      </c>
      <c r="G98" s="136" t="s">
        <v>1793</v>
      </c>
      <c r="H98" s="137" t="s">
        <v>1828</v>
      </c>
      <c r="I98" s="137"/>
      <c r="J98" s="137"/>
      <c r="K98" s="137"/>
      <c r="L98" s="137"/>
      <c r="M98" s="137"/>
      <c r="N98" s="136" t="s">
        <v>1680</v>
      </c>
      <c r="O98" s="136" t="s">
        <v>1829</v>
      </c>
      <c r="P98" s="137" t="s">
        <v>1722</v>
      </c>
      <c r="Q98" s="138"/>
      <c r="R98" s="136" t="s">
        <v>1830</v>
      </c>
      <c r="S98" s="115" t="s">
        <v>1829</v>
      </c>
      <c r="T98" s="115" t="s">
        <v>1748</v>
      </c>
      <c r="U98" s="115">
        <v>2.9</v>
      </c>
      <c r="V98" s="115">
        <v>0</v>
      </c>
      <c r="W98" s="115">
        <v>0</v>
      </c>
    </row>
    <row r="99" spans="1:23" x14ac:dyDescent="0.4">
      <c r="A99" s="114" t="s">
        <v>1831</v>
      </c>
      <c r="B99" s="115" t="s">
        <v>1674</v>
      </c>
      <c r="C99" s="136" t="s">
        <v>1675</v>
      </c>
      <c r="D99" s="137" t="s">
        <v>997</v>
      </c>
      <c r="E99" s="136" t="s">
        <v>624</v>
      </c>
      <c r="F99" s="136" t="s">
        <v>1007</v>
      </c>
      <c r="G99" s="136" t="s">
        <v>1793</v>
      </c>
      <c r="H99" s="137" t="s">
        <v>1828</v>
      </c>
      <c r="I99" s="137"/>
      <c r="J99" s="137"/>
      <c r="K99" s="137"/>
      <c r="L99" s="137"/>
      <c r="M99" s="137"/>
      <c r="N99" s="136" t="s">
        <v>1685</v>
      </c>
      <c r="O99" s="136" t="s">
        <v>1831</v>
      </c>
      <c r="P99" s="137" t="s">
        <v>1722</v>
      </c>
      <c r="Q99" s="138"/>
      <c r="R99" s="136" t="s">
        <v>1832</v>
      </c>
      <c r="S99" s="115" t="s">
        <v>1831</v>
      </c>
      <c r="T99" s="115" t="s">
        <v>1748</v>
      </c>
      <c r="U99" s="115">
        <v>2.9</v>
      </c>
      <c r="V99" s="115">
        <v>0</v>
      </c>
      <c r="W99" s="115">
        <v>0</v>
      </c>
    </row>
    <row r="100" spans="1:23" x14ac:dyDescent="0.4">
      <c r="A100" s="114" t="s">
        <v>1833</v>
      </c>
      <c r="B100" s="115" t="s">
        <v>1674</v>
      </c>
      <c r="C100" s="136" t="s">
        <v>1675</v>
      </c>
      <c r="D100" s="137" t="s">
        <v>997</v>
      </c>
      <c r="E100" s="136" t="s">
        <v>624</v>
      </c>
      <c r="F100" s="136" t="s">
        <v>1007</v>
      </c>
      <c r="G100" s="136" t="s">
        <v>1793</v>
      </c>
      <c r="H100" s="137" t="s">
        <v>1828</v>
      </c>
      <c r="I100" s="137"/>
      <c r="J100" s="137"/>
      <c r="K100" s="137"/>
      <c r="L100" s="137"/>
      <c r="M100" s="137"/>
      <c r="N100" s="136" t="s">
        <v>1688</v>
      </c>
      <c r="O100" s="136" t="s">
        <v>1833</v>
      </c>
      <c r="P100" s="137" t="s">
        <v>1722</v>
      </c>
      <c r="Q100" s="138"/>
      <c r="R100" s="136" t="s">
        <v>1834</v>
      </c>
      <c r="S100" s="115" t="s">
        <v>1833</v>
      </c>
      <c r="T100" s="115" t="s">
        <v>1748</v>
      </c>
      <c r="U100" s="115">
        <v>2.9</v>
      </c>
      <c r="V100" s="115">
        <v>0</v>
      </c>
      <c r="W100" s="115">
        <v>0</v>
      </c>
    </row>
    <row r="101" spans="1:23" x14ac:dyDescent="0.4">
      <c r="A101" s="114" t="s">
        <v>1835</v>
      </c>
      <c r="B101" s="115" t="s">
        <v>1674</v>
      </c>
      <c r="C101" s="136" t="s">
        <v>1675</v>
      </c>
      <c r="D101" s="137" t="s">
        <v>997</v>
      </c>
      <c r="E101" s="136" t="s">
        <v>624</v>
      </c>
      <c r="F101" s="136" t="s">
        <v>1007</v>
      </c>
      <c r="G101" s="136" t="s">
        <v>1793</v>
      </c>
      <c r="H101" s="137" t="s">
        <v>1828</v>
      </c>
      <c r="I101" s="137"/>
      <c r="J101" s="137"/>
      <c r="K101" s="137"/>
      <c r="L101" s="137"/>
      <c r="M101" s="137"/>
      <c r="N101" s="136" t="s">
        <v>1691</v>
      </c>
      <c r="O101" s="136" t="s">
        <v>1835</v>
      </c>
      <c r="P101" s="137" t="s">
        <v>1722</v>
      </c>
      <c r="Q101" s="138"/>
      <c r="R101" s="136" t="s">
        <v>1836</v>
      </c>
      <c r="S101" s="115" t="s">
        <v>1835</v>
      </c>
      <c r="T101" s="115" t="s">
        <v>1748</v>
      </c>
      <c r="U101" s="115">
        <v>2.9</v>
      </c>
      <c r="V101" s="115">
        <v>0</v>
      </c>
      <c r="W101" s="115">
        <v>0</v>
      </c>
    </row>
    <row r="102" spans="1:23" x14ac:dyDescent="0.4">
      <c r="A102" s="114" t="s">
        <v>1875</v>
      </c>
      <c r="B102" s="115" t="s">
        <v>1674</v>
      </c>
      <c r="C102" s="136" t="s">
        <v>1675</v>
      </c>
      <c r="D102" s="137" t="s">
        <v>997</v>
      </c>
      <c r="E102" s="136" t="s">
        <v>624</v>
      </c>
      <c r="F102" s="136" t="s">
        <v>1008</v>
      </c>
      <c r="G102" s="136" t="s">
        <v>1861</v>
      </c>
      <c r="H102" s="137" t="s">
        <v>1862</v>
      </c>
      <c r="I102" s="137"/>
      <c r="J102" s="137"/>
      <c r="K102" s="137"/>
      <c r="L102" s="137"/>
      <c r="M102" s="137"/>
      <c r="N102" s="136" t="s">
        <v>1680</v>
      </c>
      <c r="O102" s="136" t="s">
        <v>1875</v>
      </c>
      <c r="P102" s="137" t="s">
        <v>1722</v>
      </c>
      <c r="Q102" s="138"/>
      <c r="R102" s="136" t="s">
        <v>1876</v>
      </c>
      <c r="S102" s="115" t="s">
        <v>1875</v>
      </c>
      <c r="T102" s="115" t="s">
        <v>1748</v>
      </c>
      <c r="U102" s="115">
        <v>3.3</v>
      </c>
      <c r="V102" s="115">
        <v>0</v>
      </c>
      <c r="W102" s="115">
        <v>0</v>
      </c>
    </row>
    <row r="103" spans="1:23" x14ac:dyDescent="0.4">
      <c r="A103" s="114" t="s">
        <v>1877</v>
      </c>
      <c r="B103" s="115" t="s">
        <v>1674</v>
      </c>
      <c r="C103" s="136" t="s">
        <v>1675</v>
      </c>
      <c r="D103" s="137" t="s">
        <v>997</v>
      </c>
      <c r="E103" s="136" t="s">
        <v>624</v>
      </c>
      <c r="F103" s="136" t="s">
        <v>1008</v>
      </c>
      <c r="G103" s="136" t="s">
        <v>1861</v>
      </c>
      <c r="H103" s="137" t="s">
        <v>1862</v>
      </c>
      <c r="I103" s="137"/>
      <c r="J103" s="137"/>
      <c r="K103" s="137"/>
      <c r="L103" s="137"/>
      <c r="M103" s="137"/>
      <c r="N103" s="136" t="s">
        <v>1685</v>
      </c>
      <c r="O103" s="136" t="s">
        <v>1877</v>
      </c>
      <c r="P103" s="137" t="s">
        <v>1722</v>
      </c>
      <c r="Q103" s="138"/>
      <c r="R103" s="136" t="s">
        <v>1878</v>
      </c>
      <c r="S103" s="115" t="s">
        <v>1877</v>
      </c>
      <c r="T103" s="115" t="s">
        <v>1748</v>
      </c>
      <c r="U103" s="115">
        <v>3.3</v>
      </c>
      <c r="V103" s="115">
        <v>0</v>
      </c>
      <c r="W103" s="115">
        <v>0</v>
      </c>
    </row>
    <row r="104" spans="1:23" x14ac:dyDescent="0.4">
      <c r="A104" s="114" t="s">
        <v>1879</v>
      </c>
      <c r="B104" s="115" t="s">
        <v>1674</v>
      </c>
      <c r="C104" s="136" t="s">
        <v>1675</v>
      </c>
      <c r="D104" s="137" t="s">
        <v>997</v>
      </c>
      <c r="E104" s="136" t="s">
        <v>624</v>
      </c>
      <c r="F104" s="136" t="s">
        <v>1008</v>
      </c>
      <c r="G104" s="136" t="s">
        <v>1861</v>
      </c>
      <c r="H104" s="137" t="s">
        <v>1862</v>
      </c>
      <c r="I104" s="137"/>
      <c r="J104" s="137"/>
      <c r="K104" s="137"/>
      <c r="L104" s="137"/>
      <c r="M104" s="137"/>
      <c r="N104" s="136" t="s">
        <v>1688</v>
      </c>
      <c r="O104" s="136" t="s">
        <v>1879</v>
      </c>
      <c r="P104" s="137" t="s">
        <v>1722</v>
      </c>
      <c r="Q104" s="138"/>
      <c r="R104" s="136" t="s">
        <v>1880</v>
      </c>
      <c r="S104" s="115" t="s">
        <v>1879</v>
      </c>
      <c r="T104" s="115" t="s">
        <v>1748</v>
      </c>
      <c r="U104" s="115">
        <v>3.3</v>
      </c>
      <c r="V104" s="115">
        <v>0</v>
      </c>
      <c r="W104" s="115">
        <v>0</v>
      </c>
    </row>
    <row r="105" spans="1:23" x14ac:dyDescent="0.4">
      <c r="A105" s="114" t="s">
        <v>1946</v>
      </c>
      <c r="B105" s="115" t="s">
        <v>1674</v>
      </c>
      <c r="C105" s="136" t="s">
        <v>1675</v>
      </c>
      <c r="D105" s="137" t="s">
        <v>997</v>
      </c>
      <c r="E105" s="136" t="s">
        <v>624</v>
      </c>
      <c r="F105" s="136" t="s">
        <v>1658</v>
      </c>
      <c r="G105" s="136" t="s">
        <v>1932</v>
      </c>
      <c r="H105" s="137" t="s">
        <v>1933</v>
      </c>
      <c r="I105" s="137"/>
      <c r="J105" s="137"/>
      <c r="K105" s="137"/>
      <c r="L105" s="137"/>
      <c r="M105" s="137"/>
      <c r="N105" s="136" t="s">
        <v>1680</v>
      </c>
      <c r="O105" s="136" t="s">
        <v>1946</v>
      </c>
      <c r="P105" s="137" t="s">
        <v>1722</v>
      </c>
      <c r="Q105" s="138"/>
      <c r="R105" s="136" t="s">
        <v>1947</v>
      </c>
      <c r="S105" s="115" t="s">
        <v>1946</v>
      </c>
      <c r="T105" s="115" t="s">
        <v>1748</v>
      </c>
      <c r="V105" s="115">
        <v>0</v>
      </c>
      <c r="W105" s="115">
        <v>0</v>
      </c>
    </row>
    <row r="106" spans="1:23" x14ac:dyDescent="0.4">
      <c r="A106" s="114" t="s">
        <v>1948</v>
      </c>
      <c r="B106" s="115" t="s">
        <v>1674</v>
      </c>
      <c r="C106" s="136" t="s">
        <v>1675</v>
      </c>
      <c r="D106" s="137" t="s">
        <v>997</v>
      </c>
      <c r="E106" s="136" t="s">
        <v>624</v>
      </c>
      <c r="F106" s="136" t="s">
        <v>1658</v>
      </c>
      <c r="G106" s="136" t="s">
        <v>1932</v>
      </c>
      <c r="H106" s="137" t="s">
        <v>1933</v>
      </c>
      <c r="I106" s="137"/>
      <c r="J106" s="137"/>
      <c r="K106" s="137"/>
      <c r="L106" s="137"/>
      <c r="M106" s="137"/>
      <c r="N106" s="136" t="s">
        <v>1685</v>
      </c>
      <c r="O106" s="136" t="s">
        <v>1948</v>
      </c>
      <c r="P106" s="137" t="s">
        <v>1722</v>
      </c>
      <c r="Q106" s="138"/>
      <c r="R106" s="136" t="s">
        <v>1949</v>
      </c>
      <c r="S106" s="115" t="s">
        <v>1948</v>
      </c>
      <c r="T106" s="115" t="s">
        <v>1748</v>
      </c>
      <c r="V106" s="115">
        <v>0</v>
      </c>
      <c r="W106" s="115">
        <v>0</v>
      </c>
    </row>
    <row r="107" spans="1:23" x14ac:dyDescent="0.4">
      <c r="A107" s="114" t="s">
        <v>1950</v>
      </c>
      <c r="B107" s="115" t="s">
        <v>1674</v>
      </c>
      <c r="C107" s="136" t="s">
        <v>1675</v>
      </c>
      <c r="D107" s="137" t="s">
        <v>997</v>
      </c>
      <c r="E107" s="136" t="s">
        <v>624</v>
      </c>
      <c r="F107" s="136" t="s">
        <v>1658</v>
      </c>
      <c r="G107" s="136" t="s">
        <v>1932</v>
      </c>
      <c r="H107" s="137" t="s">
        <v>1933</v>
      </c>
      <c r="I107" s="137"/>
      <c r="J107" s="137"/>
      <c r="K107" s="137"/>
      <c r="L107" s="137"/>
      <c r="M107" s="137"/>
      <c r="N107" s="136" t="s">
        <v>1688</v>
      </c>
      <c r="O107" s="136" t="s">
        <v>1950</v>
      </c>
      <c r="P107" s="137" t="s">
        <v>1722</v>
      </c>
      <c r="Q107" s="138"/>
      <c r="R107" s="136" t="s">
        <v>1951</v>
      </c>
      <c r="S107" s="115" t="s">
        <v>1950</v>
      </c>
      <c r="T107" s="115" t="s">
        <v>1748</v>
      </c>
      <c r="V107" s="115">
        <v>0</v>
      </c>
      <c r="W107" s="115">
        <v>0</v>
      </c>
    </row>
    <row r="108" spans="1:23" x14ac:dyDescent="0.4">
      <c r="A108" s="114" t="s">
        <v>1784</v>
      </c>
      <c r="B108" s="115" t="s">
        <v>1674</v>
      </c>
      <c r="C108" s="136" t="s">
        <v>1675</v>
      </c>
      <c r="D108" s="137" t="s">
        <v>1001</v>
      </c>
      <c r="E108" s="136" t="s">
        <v>632</v>
      </c>
      <c r="F108" s="136" t="s">
        <v>1023</v>
      </c>
      <c r="G108" s="136" t="s">
        <v>1704</v>
      </c>
      <c r="H108" s="137" t="s">
        <v>1783</v>
      </c>
      <c r="I108" s="137"/>
      <c r="J108" s="137"/>
      <c r="K108" s="137"/>
      <c r="L108" s="137"/>
      <c r="M108" s="137"/>
      <c r="N108" s="136" t="s">
        <v>1680</v>
      </c>
      <c r="O108" s="136" t="s">
        <v>1784</v>
      </c>
      <c r="P108" s="137" t="s">
        <v>1722</v>
      </c>
      <c r="Q108" s="138"/>
      <c r="R108" s="136" t="s">
        <v>1785</v>
      </c>
      <c r="S108" s="115" t="s">
        <v>1784</v>
      </c>
      <c r="T108" s="115" t="s">
        <v>1786</v>
      </c>
      <c r="U108" s="115">
        <v>1.5</v>
      </c>
      <c r="V108" s="115">
        <v>0</v>
      </c>
      <c r="W108" s="115">
        <v>0</v>
      </c>
    </row>
    <row r="109" spans="1:23" x14ac:dyDescent="0.4">
      <c r="A109" s="114" t="s">
        <v>1787</v>
      </c>
      <c r="B109" s="115" t="s">
        <v>1674</v>
      </c>
      <c r="C109" s="136" t="s">
        <v>1675</v>
      </c>
      <c r="D109" s="137" t="s">
        <v>1001</v>
      </c>
      <c r="E109" s="136" t="s">
        <v>632</v>
      </c>
      <c r="F109" s="136" t="s">
        <v>1023</v>
      </c>
      <c r="G109" s="136" t="s">
        <v>1704</v>
      </c>
      <c r="H109" s="137" t="s">
        <v>1783</v>
      </c>
      <c r="I109" s="137"/>
      <c r="J109" s="137"/>
      <c r="K109" s="137"/>
      <c r="L109" s="137"/>
      <c r="M109" s="137"/>
      <c r="N109" s="136" t="s">
        <v>1685</v>
      </c>
      <c r="O109" s="136" t="s">
        <v>1787</v>
      </c>
      <c r="P109" s="137" t="s">
        <v>1722</v>
      </c>
      <c r="Q109" s="138"/>
      <c r="R109" s="136" t="s">
        <v>1788</v>
      </c>
      <c r="S109" s="115" t="s">
        <v>1787</v>
      </c>
      <c r="T109" s="115" t="s">
        <v>1786</v>
      </c>
      <c r="U109" s="115">
        <v>1.5</v>
      </c>
      <c r="V109" s="115">
        <v>0</v>
      </c>
      <c r="W109" s="115">
        <v>0</v>
      </c>
    </row>
    <row r="110" spans="1:23" x14ac:dyDescent="0.4">
      <c r="A110" s="114" t="s">
        <v>1789</v>
      </c>
      <c r="B110" s="115" t="s">
        <v>1674</v>
      </c>
      <c r="C110" s="136" t="s">
        <v>1675</v>
      </c>
      <c r="D110" s="137" t="s">
        <v>1001</v>
      </c>
      <c r="E110" s="136" t="s">
        <v>632</v>
      </c>
      <c r="F110" s="136" t="s">
        <v>1023</v>
      </c>
      <c r="G110" s="136" t="s">
        <v>1704</v>
      </c>
      <c r="H110" s="137" t="s">
        <v>1783</v>
      </c>
      <c r="I110" s="137"/>
      <c r="J110" s="137"/>
      <c r="K110" s="137"/>
      <c r="L110" s="137"/>
      <c r="M110" s="137"/>
      <c r="N110" s="136" t="s">
        <v>1688</v>
      </c>
      <c r="O110" s="136" t="s">
        <v>1789</v>
      </c>
      <c r="P110" s="137" t="s">
        <v>1722</v>
      </c>
      <c r="Q110" s="138"/>
      <c r="R110" s="136" t="s">
        <v>1790</v>
      </c>
      <c r="S110" s="115" t="s">
        <v>1789</v>
      </c>
      <c r="T110" s="115" t="s">
        <v>1786</v>
      </c>
      <c r="U110" s="115">
        <v>1.5</v>
      </c>
      <c r="V110" s="115">
        <v>0</v>
      </c>
      <c r="W110" s="115">
        <v>0</v>
      </c>
    </row>
    <row r="111" spans="1:23" x14ac:dyDescent="0.4">
      <c r="A111" s="114" t="s">
        <v>1791</v>
      </c>
      <c r="B111" s="115" t="s">
        <v>1674</v>
      </c>
      <c r="C111" s="136" t="s">
        <v>1675</v>
      </c>
      <c r="D111" s="137" t="s">
        <v>1001</v>
      </c>
      <c r="E111" s="136" t="s">
        <v>632</v>
      </c>
      <c r="F111" s="136" t="s">
        <v>1023</v>
      </c>
      <c r="G111" s="136" t="s">
        <v>1704</v>
      </c>
      <c r="H111" s="137" t="s">
        <v>1783</v>
      </c>
      <c r="I111" s="137"/>
      <c r="J111" s="137"/>
      <c r="K111" s="137"/>
      <c r="L111" s="137"/>
      <c r="M111" s="137"/>
      <c r="N111" s="136" t="s">
        <v>1691</v>
      </c>
      <c r="O111" s="136" t="s">
        <v>1791</v>
      </c>
      <c r="P111" s="137" t="s">
        <v>1722</v>
      </c>
      <c r="Q111" s="138"/>
      <c r="R111" s="136" t="s">
        <v>1792</v>
      </c>
      <c r="S111" s="115" t="s">
        <v>1791</v>
      </c>
      <c r="T111" s="115" t="s">
        <v>1786</v>
      </c>
      <c r="U111" s="115">
        <v>1.5</v>
      </c>
      <c r="V111" s="115">
        <v>0</v>
      </c>
      <c r="W111" s="115">
        <v>0</v>
      </c>
    </row>
    <row r="112" spans="1:23" x14ac:dyDescent="0.4">
      <c r="A112" s="114" t="s">
        <v>1853</v>
      </c>
      <c r="B112" s="115" t="s">
        <v>1674</v>
      </c>
      <c r="C112" s="136" t="s">
        <v>1675</v>
      </c>
      <c r="D112" s="137" t="s">
        <v>1001</v>
      </c>
      <c r="E112" s="136" t="s">
        <v>632</v>
      </c>
      <c r="F112" s="136" t="s">
        <v>1007</v>
      </c>
      <c r="G112" s="136" t="s">
        <v>1793</v>
      </c>
      <c r="H112" s="137" t="s">
        <v>1803</v>
      </c>
      <c r="I112" s="137"/>
      <c r="J112" s="137"/>
      <c r="K112" s="137"/>
      <c r="L112" s="137"/>
      <c r="M112" s="137"/>
      <c r="N112" s="136" t="s">
        <v>1680</v>
      </c>
      <c r="O112" s="136" t="s">
        <v>1853</v>
      </c>
      <c r="P112" s="137" t="s">
        <v>1722</v>
      </c>
      <c r="Q112" s="138"/>
      <c r="R112" s="136" t="s">
        <v>1854</v>
      </c>
      <c r="S112" s="115" t="s">
        <v>1853</v>
      </c>
      <c r="T112" s="115" t="s">
        <v>1786</v>
      </c>
      <c r="U112" s="115">
        <v>2.8</v>
      </c>
      <c r="V112" s="115">
        <v>0</v>
      </c>
      <c r="W112" s="115">
        <v>0</v>
      </c>
    </row>
    <row r="113" spans="1:23" x14ac:dyDescent="0.4">
      <c r="A113" s="114" t="s">
        <v>1855</v>
      </c>
      <c r="B113" s="115" t="s">
        <v>1674</v>
      </c>
      <c r="C113" s="136" t="s">
        <v>1675</v>
      </c>
      <c r="D113" s="137" t="s">
        <v>1001</v>
      </c>
      <c r="E113" s="136" t="s">
        <v>632</v>
      </c>
      <c r="F113" s="136" t="s">
        <v>1007</v>
      </c>
      <c r="G113" s="136" t="s">
        <v>1793</v>
      </c>
      <c r="H113" s="137" t="s">
        <v>1803</v>
      </c>
      <c r="I113" s="137"/>
      <c r="J113" s="137"/>
      <c r="K113" s="137"/>
      <c r="L113" s="137"/>
      <c r="M113" s="137"/>
      <c r="N113" s="136" t="s">
        <v>1685</v>
      </c>
      <c r="O113" s="136" t="s">
        <v>1855</v>
      </c>
      <c r="P113" s="137" t="s">
        <v>1722</v>
      </c>
      <c r="Q113" s="138"/>
      <c r="R113" s="136" t="s">
        <v>1856</v>
      </c>
      <c r="S113" s="115" t="s">
        <v>1855</v>
      </c>
      <c r="T113" s="115" t="s">
        <v>1786</v>
      </c>
      <c r="U113" s="115">
        <v>2.8</v>
      </c>
      <c r="V113" s="115">
        <v>0</v>
      </c>
      <c r="W113" s="115">
        <v>0</v>
      </c>
    </row>
    <row r="114" spans="1:23" x14ac:dyDescent="0.4">
      <c r="A114" s="114" t="s">
        <v>1857</v>
      </c>
      <c r="B114" s="115" t="s">
        <v>1674</v>
      </c>
      <c r="C114" s="136" t="s">
        <v>1675</v>
      </c>
      <c r="D114" s="137" t="s">
        <v>1001</v>
      </c>
      <c r="E114" s="136" t="s">
        <v>632</v>
      </c>
      <c r="F114" s="136" t="s">
        <v>1007</v>
      </c>
      <c r="G114" s="136" t="s">
        <v>1793</v>
      </c>
      <c r="H114" s="137" t="s">
        <v>1803</v>
      </c>
      <c r="I114" s="137"/>
      <c r="J114" s="137"/>
      <c r="K114" s="137"/>
      <c r="L114" s="137"/>
      <c r="M114" s="137"/>
      <c r="N114" s="136" t="s">
        <v>1688</v>
      </c>
      <c r="O114" s="136" t="s">
        <v>1857</v>
      </c>
      <c r="P114" s="137" t="s">
        <v>1722</v>
      </c>
      <c r="Q114" s="138"/>
      <c r="R114" s="136" t="s">
        <v>1858</v>
      </c>
      <c r="S114" s="115" t="s">
        <v>1857</v>
      </c>
      <c r="T114" s="115" t="s">
        <v>1786</v>
      </c>
      <c r="U114" s="115">
        <v>2.8</v>
      </c>
      <c r="V114" s="115">
        <v>0</v>
      </c>
      <c r="W114" s="115">
        <v>0</v>
      </c>
    </row>
    <row r="115" spans="1:23" x14ac:dyDescent="0.4">
      <c r="A115" s="114" t="s">
        <v>1859</v>
      </c>
      <c r="B115" s="115" t="s">
        <v>1674</v>
      </c>
      <c r="C115" s="136" t="s">
        <v>1675</v>
      </c>
      <c r="D115" s="137" t="s">
        <v>1001</v>
      </c>
      <c r="E115" s="136" t="s">
        <v>632</v>
      </c>
      <c r="F115" s="136" t="s">
        <v>1007</v>
      </c>
      <c r="G115" s="136" t="s">
        <v>1793</v>
      </c>
      <c r="H115" s="137" t="s">
        <v>1803</v>
      </c>
      <c r="I115" s="137"/>
      <c r="J115" s="137"/>
      <c r="K115" s="137"/>
      <c r="L115" s="137"/>
      <c r="M115" s="137"/>
      <c r="N115" s="136" t="s">
        <v>1691</v>
      </c>
      <c r="O115" s="136" t="s">
        <v>1859</v>
      </c>
      <c r="P115" s="137" t="s">
        <v>1722</v>
      </c>
      <c r="Q115" s="138"/>
      <c r="R115" s="136" t="s">
        <v>1860</v>
      </c>
      <c r="S115" s="115" t="s">
        <v>1859</v>
      </c>
      <c r="T115" s="115" t="s">
        <v>1786</v>
      </c>
      <c r="U115" s="115">
        <v>2.8</v>
      </c>
      <c r="V115" s="115">
        <v>0</v>
      </c>
      <c r="W115" s="115">
        <v>0</v>
      </c>
    </row>
    <row r="116" spans="1:23" x14ac:dyDescent="0.4">
      <c r="A116" s="114" t="s">
        <v>1893</v>
      </c>
      <c r="B116" s="115" t="s">
        <v>1674</v>
      </c>
      <c r="C116" s="136" t="s">
        <v>1675</v>
      </c>
      <c r="D116" s="137" t="s">
        <v>1001</v>
      </c>
      <c r="E116" s="136" t="s">
        <v>632</v>
      </c>
      <c r="F116" s="136" t="s">
        <v>1008</v>
      </c>
      <c r="G116" s="136" t="s">
        <v>1861</v>
      </c>
      <c r="H116" s="137" t="s">
        <v>1862</v>
      </c>
      <c r="I116" s="137"/>
      <c r="J116" s="137"/>
      <c r="K116" s="137"/>
      <c r="L116" s="137"/>
      <c r="M116" s="137"/>
      <c r="N116" s="136" t="s">
        <v>1680</v>
      </c>
      <c r="O116" s="136" t="s">
        <v>1893</v>
      </c>
      <c r="P116" s="137" t="s">
        <v>1722</v>
      </c>
      <c r="Q116" s="138"/>
      <c r="R116" s="136" t="s">
        <v>1894</v>
      </c>
      <c r="S116" s="115" t="s">
        <v>1893</v>
      </c>
      <c r="T116" s="115" t="s">
        <v>1786</v>
      </c>
      <c r="U116" s="115">
        <v>3.3</v>
      </c>
      <c r="V116" s="115">
        <v>0</v>
      </c>
      <c r="W116" s="115">
        <v>0</v>
      </c>
    </row>
    <row r="117" spans="1:23" x14ac:dyDescent="0.4">
      <c r="A117" s="114" t="s">
        <v>1895</v>
      </c>
      <c r="B117" s="115" t="s">
        <v>1674</v>
      </c>
      <c r="C117" s="136" t="s">
        <v>1675</v>
      </c>
      <c r="D117" s="137" t="s">
        <v>1001</v>
      </c>
      <c r="E117" s="136" t="s">
        <v>632</v>
      </c>
      <c r="F117" s="136" t="s">
        <v>1008</v>
      </c>
      <c r="G117" s="136" t="s">
        <v>1861</v>
      </c>
      <c r="H117" s="137" t="s">
        <v>1862</v>
      </c>
      <c r="I117" s="137"/>
      <c r="J117" s="137"/>
      <c r="K117" s="137"/>
      <c r="L117" s="137"/>
      <c r="M117" s="137"/>
      <c r="N117" s="136" t="s">
        <v>1685</v>
      </c>
      <c r="O117" s="136" t="s">
        <v>1895</v>
      </c>
      <c r="P117" s="137" t="s">
        <v>1722</v>
      </c>
      <c r="Q117" s="138"/>
      <c r="R117" s="136" t="s">
        <v>1896</v>
      </c>
      <c r="S117" s="115" t="s">
        <v>1895</v>
      </c>
      <c r="T117" s="115" t="s">
        <v>1786</v>
      </c>
      <c r="U117" s="115">
        <v>3.3</v>
      </c>
      <c r="V117" s="115">
        <v>0</v>
      </c>
      <c r="W117" s="115">
        <v>0</v>
      </c>
    </row>
    <row r="118" spans="1:23" x14ac:dyDescent="0.4">
      <c r="A118" s="114" t="s">
        <v>1897</v>
      </c>
      <c r="B118" s="115" t="s">
        <v>1674</v>
      </c>
      <c r="C118" s="136" t="s">
        <v>1675</v>
      </c>
      <c r="D118" s="137" t="s">
        <v>1001</v>
      </c>
      <c r="E118" s="136" t="s">
        <v>632</v>
      </c>
      <c r="F118" s="136" t="s">
        <v>1008</v>
      </c>
      <c r="G118" s="136" t="s">
        <v>1861</v>
      </c>
      <c r="H118" s="137" t="s">
        <v>1862</v>
      </c>
      <c r="I118" s="137"/>
      <c r="J118" s="137"/>
      <c r="K118" s="137"/>
      <c r="L118" s="137"/>
      <c r="M118" s="137"/>
      <c r="N118" s="136" t="s">
        <v>1688</v>
      </c>
      <c r="O118" s="136" t="s">
        <v>1897</v>
      </c>
      <c r="P118" s="137" t="s">
        <v>1722</v>
      </c>
      <c r="Q118" s="138"/>
      <c r="R118" s="136" t="s">
        <v>1898</v>
      </c>
      <c r="S118" s="115" t="s">
        <v>1897</v>
      </c>
      <c r="T118" s="115" t="s">
        <v>1786</v>
      </c>
      <c r="U118" s="115">
        <v>3.3</v>
      </c>
      <c r="V118" s="115">
        <v>0</v>
      </c>
      <c r="W118" s="115">
        <v>0</v>
      </c>
    </row>
    <row r="119" spans="1:23" x14ac:dyDescent="0.4">
      <c r="A119" s="114" t="s">
        <v>1958</v>
      </c>
      <c r="B119" s="115" t="s">
        <v>1674</v>
      </c>
      <c r="C119" s="136" t="s">
        <v>1675</v>
      </c>
      <c r="D119" s="137" t="s">
        <v>1001</v>
      </c>
      <c r="E119" s="136" t="s">
        <v>632</v>
      </c>
      <c r="F119" s="136" t="s">
        <v>1658</v>
      </c>
      <c r="G119" s="136" t="s">
        <v>1932</v>
      </c>
      <c r="H119" s="137" t="s">
        <v>1933</v>
      </c>
      <c r="I119" s="137"/>
      <c r="J119" s="137"/>
      <c r="K119" s="137"/>
      <c r="L119" s="137"/>
      <c r="M119" s="137"/>
      <c r="N119" s="136" t="s">
        <v>1680</v>
      </c>
      <c r="O119" s="136" t="s">
        <v>1958</v>
      </c>
      <c r="P119" s="137" t="s">
        <v>1722</v>
      </c>
      <c r="Q119" s="138"/>
      <c r="R119" s="136" t="s">
        <v>1959</v>
      </c>
      <c r="S119" s="115" t="s">
        <v>1958</v>
      </c>
      <c r="T119" s="115" t="s">
        <v>1786</v>
      </c>
      <c r="V119" s="115">
        <v>0</v>
      </c>
      <c r="W119" s="115">
        <v>0</v>
      </c>
    </row>
    <row r="120" spans="1:23" x14ac:dyDescent="0.4">
      <c r="A120" s="114" t="s">
        <v>1960</v>
      </c>
      <c r="B120" s="115" t="s">
        <v>1674</v>
      </c>
      <c r="C120" s="136" t="s">
        <v>1675</v>
      </c>
      <c r="D120" s="137" t="s">
        <v>1001</v>
      </c>
      <c r="E120" s="136" t="s">
        <v>632</v>
      </c>
      <c r="F120" s="136" t="s">
        <v>1658</v>
      </c>
      <c r="G120" s="136" t="s">
        <v>1932</v>
      </c>
      <c r="H120" s="137" t="s">
        <v>1933</v>
      </c>
      <c r="I120" s="137"/>
      <c r="J120" s="137"/>
      <c r="K120" s="137"/>
      <c r="L120" s="137"/>
      <c r="M120" s="137"/>
      <c r="N120" s="136" t="s">
        <v>1685</v>
      </c>
      <c r="O120" s="136" t="s">
        <v>1960</v>
      </c>
      <c r="P120" s="137" t="s">
        <v>1722</v>
      </c>
      <c r="Q120" s="138"/>
      <c r="R120" s="136" t="s">
        <v>1961</v>
      </c>
      <c r="S120" s="115" t="s">
        <v>1960</v>
      </c>
      <c r="T120" s="115" t="s">
        <v>1786</v>
      </c>
      <c r="V120" s="115">
        <v>0</v>
      </c>
      <c r="W120" s="115">
        <v>0</v>
      </c>
    </row>
    <row r="121" spans="1:23" x14ac:dyDescent="0.4">
      <c r="A121" s="114" t="s">
        <v>1962</v>
      </c>
      <c r="B121" s="115" t="s">
        <v>1674</v>
      </c>
      <c r="C121" s="136" t="s">
        <v>1675</v>
      </c>
      <c r="D121" s="137" t="s">
        <v>1001</v>
      </c>
      <c r="E121" s="136" t="s">
        <v>632</v>
      </c>
      <c r="F121" s="136" t="s">
        <v>1658</v>
      </c>
      <c r="G121" s="136" t="s">
        <v>1932</v>
      </c>
      <c r="H121" s="137" t="s">
        <v>1933</v>
      </c>
      <c r="I121" s="137"/>
      <c r="J121" s="137"/>
      <c r="K121" s="137"/>
      <c r="L121" s="137"/>
      <c r="M121" s="137"/>
      <c r="N121" s="136" t="s">
        <v>1688</v>
      </c>
      <c r="O121" s="136" t="s">
        <v>1962</v>
      </c>
      <c r="P121" s="137" t="s">
        <v>1722</v>
      </c>
      <c r="Q121" s="138"/>
      <c r="R121" s="136" t="s">
        <v>1963</v>
      </c>
      <c r="S121" s="115" t="s">
        <v>1962</v>
      </c>
      <c r="T121" s="115" t="s">
        <v>1786</v>
      </c>
      <c r="V121" s="115">
        <v>0</v>
      </c>
      <c r="W121" s="115">
        <v>0</v>
      </c>
    </row>
    <row r="122" spans="1:23" x14ac:dyDescent="0.4">
      <c r="A122" s="114" t="s">
        <v>1902</v>
      </c>
      <c r="B122" s="115" t="s">
        <v>1674</v>
      </c>
      <c r="C122" s="136" t="s">
        <v>1675</v>
      </c>
      <c r="D122" s="137" t="s">
        <v>1899</v>
      </c>
      <c r="E122" s="136" t="s">
        <v>626</v>
      </c>
      <c r="F122" s="136" t="s">
        <v>1032</v>
      </c>
      <c r="G122" s="136" t="s">
        <v>1900</v>
      </c>
      <c r="H122" s="137" t="s">
        <v>1901</v>
      </c>
      <c r="I122" s="137"/>
      <c r="J122" s="137"/>
      <c r="K122" s="137"/>
      <c r="L122" s="137"/>
      <c r="M122" s="137"/>
      <c r="N122" s="136" t="s">
        <v>1680</v>
      </c>
      <c r="O122" s="136" t="s">
        <v>1902</v>
      </c>
      <c r="P122" s="137" t="s">
        <v>1682</v>
      </c>
      <c r="Q122" s="138"/>
      <c r="R122" s="136" t="s">
        <v>1903</v>
      </c>
      <c r="S122" s="115" t="s">
        <v>1902</v>
      </c>
      <c r="T122" s="115" t="s">
        <v>1904</v>
      </c>
      <c r="U122" s="115">
        <v>6</v>
      </c>
      <c r="V122" s="115">
        <v>0</v>
      </c>
      <c r="W122" s="115">
        <v>0</v>
      </c>
    </row>
    <row r="123" spans="1:23" x14ac:dyDescent="0.4">
      <c r="A123" s="114" t="s">
        <v>1905</v>
      </c>
      <c r="B123" s="115" t="s">
        <v>1674</v>
      </c>
      <c r="C123" s="136" t="s">
        <v>1675</v>
      </c>
      <c r="D123" s="137" t="s">
        <v>1899</v>
      </c>
      <c r="E123" s="136" t="s">
        <v>626</v>
      </c>
      <c r="F123" s="136" t="s">
        <v>1032</v>
      </c>
      <c r="G123" s="136" t="s">
        <v>1900</v>
      </c>
      <c r="H123" s="137" t="s">
        <v>1901</v>
      </c>
      <c r="I123" s="137"/>
      <c r="J123" s="137"/>
      <c r="K123" s="137"/>
      <c r="L123" s="137"/>
      <c r="M123" s="137"/>
      <c r="N123" s="136" t="s">
        <v>1685</v>
      </c>
      <c r="O123" s="136" t="s">
        <v>1905</v>
      </c>
      <c r="P123" s="137" t="s">
        <v>1682</v>
      </c>
      <c r="Q123" s="138"/>
      <c r="R123" s="136" t="s">
        <v>1906</v>
      </c>
      <c r="S123" s="115" t="s">
        <v>1905</v>
      </c>
      <c r="T123" s="115" t="s">
        <v>1904</v>
      </c>
      <c r="U123" s="115">
        <v>6</v>
      </c>
      <c r="V123" s="115">
        <v>0</v>
      </c>
      <c r="W123" s="115">
        <v>0</v>
      </c>
    </row>
    <row r="124" spans="1:23" x14ac:dyDescent="0.4">
      <c r="A124" s="114" t="s">
        <v>1907</v>
      </c>
      <c r="B124" s="115" t="s">
        <v>1674</v>
      </c>
      <c r="C124" s="136" t="s">
        <v>1675</v>
      </c>
      <c r="D124" s="137" t="s">
        <v>1899</v>
      </c>
      <c r="E124" s="136" t="s">
        <v>626</v>
      </c>
      <c r="F124" s="136" t="s">
        <v>1032</v>
      </c>
      <c r="G124" s="136" t="s">
        <v>1900</v>
      </c>
      <c r="H124" s="137" t="s">
        <v>1901</v>
      </c>
      <c r="I124" s="137"/>
      <c r="J124" s="137"/>
      <c r="K124" s="137"/>
      <c r="L124" s="137"/>
      <c r="M124" s="137"/>
      <c r="N124" s="136" t="s">
        <v>1688</v>
      </c>
      <c r="O124" s="136" t="s">
        <v>1907</v>
      </c>
      <c r="P124" s="137" t="s">
        <v>1682</v>
      </c>
      <c r="Q124" s="138"/>
      <c r="R124" s="136" t="s">
        <v>1908</v>
      </c>
      <c r="S124" s="115" t="s">
        <v>1907</v>
      </c>
      <c r="T124" s="115" t="s">
        <v>1904</v>
      </c>
      <c r="U124" s="115">
        <v>6</v>
      </c>
      <c r="V124" s="115">
        <v>0</v>
      </c>
      <c r="W124" s="115">
        <v>0</v>
      </c>
    </row>
    <row r="125" spans="1:23" x14ac:dyDescent="0.4">
      <c r="A125" s="114" t="s">
        <v>2008</v>
      </c>
      <c r="B125" s="115" t="s">
        <v>1674</v>
      </c>
      <c r="C125" s="136" t="s">
        <v>1675</v>
      </c>
      <c r="D125" s="137" t="s">
        <v>2005</v>
      </c>
      <c r="E125" s="136" t="s">
        <v>626</v>
      </c>
      <c r="F125" s="136" t="s">
        <v>658</v>
      </c>
      <c r="G125" s="136" t="s">
        <v>2006</v>
      </c>
      <c r="H125" s="137" t="s">
        <v>2007</v>
      </c>
      <c r="I125" s="137"/>
      <c r="J125" s="137"/>
      <c r="K125" s="137"/>
      <c r="L125" s="137"/>
      <c r="M125" s="137"/>
      <c r="N125" s="136" t="s">
        <v>1680</v>
      </c>
      <c r="O125" s="136" t="s">
        <v>2008</v>
      </c>
      <c r="P125" s="137"/>
      <c r="Q125" s="138"/>
      <c r="R125" s="136" t="s">
        <v>2009</v>
      </c>
      <c r="S125" s="115" t="s">
        <v>2008</v>
      </c>
      <c r="T125" s="115" t="s">
        <v>2010</v>
      </c>
      <c r="V125" s="115">
        <v>0</v>
      </c>
      <c r="W125" s="115">
        <v>0</v>
      </c>
    </row>
    <row r="126" spans="1:23" x14ac:dyDescent="0.4">
      <c r="A126" s="114" t="s">
        <v>2011</v>
      </c>
      <c r="B126" s="115" t="s">
        <v>1674</v>
      </c>
      <c r="C126" s="136" t="s">
        <v>1675</v>
      </c>
      <c r="D126" s="137" t="s">
        <v>2005</v>
      </c>
      <c r="E126" s="136" t="s">
        <v>626</v>
      </c>
      <c r="F126" s="136" t="s">
        <v>658</v>
      </c>
      <c r="G126" s="136" t="s">
        <v>2006</v>
      </c>
      <c r="H126" s="137" t="s">
        <v>2007</v>
      </c>
      <c r="I126" s="137"/>
      <c r="J126" s="137"/>
      <c r="K126" s="137"/>
      <c r="L126" s="137"/>
      <c r="M126" s="137"/>
      <c r="N126" s="136" t="s">
        <v>1685</v>
      </c>
      <c r="O126" s="136" t="s">
        <v>2011</v>
      </c>
      <c r="P126" s="137"/>
      <c r="Q126" s="138"/>
      <c r="R126" s="136" t="s">
        <v>2012</v>
      </c>
      <c r="S126" s="115" t="s">
        <v>2011</v>
      </c>
      <c r="T126" s="115" t="s">
        <v>2010</v>
      </c>
      <c r="V126" s="115">
        <v>0</v>
      </c>
      <c r="W126" s="115">
        <v>0</v>
      </c>
    </row>
    <row r="127" spans="1:23" x14ac:dyDescent="0.4">
      <c r="A127" s="114" t="s">
        <v>2013</v>
      </c>
      <c r="B127" s="115" t="s">
        <v>1674</v>
      </c>
      <c r="C127" s="136" t="s">
        <v>1675</v>
      </c>
      <c r="D127" s="137" t="s">
        <v>2005</v>
      </c>
      <c r="E127" s="136" t="s">
        <v>626</v>
      </c>
      <c r="F127" s="136" t="s">
        <v>658</v>
      </c>
      <c r="G127" s="136" t="s">
        <v>2006</v>
      </c>
      <c r="H127" s="137" t="s">
        <v>2007</v>
      </c>
      <c r="I127" s="137"/>
      <c r="J127" s="137"/>
      <c r="K127" s="137"/>
      <c r="L127" s="137"/>
      <c r="M127" s="137"/>
      <c r="N127" s="136" t="s">
        <v>1688</v>
      </c>
      <c r="O127" s="136" t="s">
        <v>2013</v>
      </c>
      <c r="P127" s="137"/>
      <c r="Q127" s="138"/>
      <c r="R127" s="136" t="s">
        <v>2014</v>
      </c>
      <c r="S127" s="115" t="s">
        <v>2013</v>
      </c>
      <c r="T127" s="115" t="s">
        <v>2010</v>
      </c>
      <c r="V127" s="115">
        <v>0</v>
      </c>
      <c r="W127" s="115">
        <v>0</v>
      </c>
    </row>
    <row r="128" spans="1:23" x14ac:dyDescent="0.4">
      <c r="A128" s="114" t="s">
        <v>1917</v>
      </c>
      <c r="B128" s="115" t="s">
        <v>1674</v>
      </c>
      <c r="C128" s="136" t="s">
        <v>1675</v>
      </c>
      <c r="D128" s="137" t="s">
        <v>1909</v>
      </c>
      <c r="E128" s="136" t="s">
        <v>632</v>
      </c>
      <c r="F128" s="136" t="s">
        <v>1032</v>
      </c>
      <c r="G128" s="136" t="s">
        <v>1900</v>
      </c>
      <c r="H128" s="137" t="s">
        <v>1901</v>
      </c>
      <c r="I128" s="137"/>
      <c r="J128" s="137"/>
      <c r="K128" s="137"/>
      <c r="L128" s="137"/>
      <c r="M128" s="137"/>
      <c r="N128" s="136" t="s">
        <v>1680</v>
      </c>
      <c r="O128" s="136" t="s">
        <v>1917</v>
      </c>
      <c r="P128" s="137"/>
      <c r="Q128" s="138"/>
      <c r="R128" s="136" t="s">
        <v>1918</v>
      </c>
      <c r="S128" s="115" t="s">
        <v>1917</v>
      </c>
      <c r="T128" s="115" t="s">
        <v>1919</v>
      </c>
      <c r="U128" s="115">
        <v>6</v>
      </c>
      <c r="V128" s="115">
        <v>0</v>
      </c>
      <c r="W128" s="115">
        <v>0</v>
      </c>
    </row>
    <row r="129" spans="1:23" x14ac:dyDescent="0.4">
      <c r="A129" s="114" t="s">
        <v>1920</v>
      </c>
      <c r="B129" s="115" t="s">
        <v>1674</v>
      </c>
      <c r="C129" s="136" t="s">
        <v>1675</v>
      </c>
      <c r="D129" s="137" t="s">
        <v>1909</v>
      </c>
      <c r="E129" s="136" t="s">
        <v>632</v>
      </c>
      <c r="F129" s="136" t="s">
        <v>1032</v>
      </c>
      <c r="G129" s="136" t="s">
        <v>1900</v>
      </c>
      <c r="H129" s="137" t="s">
        <v>1901</v>
      </c>
      <c r="I129" s="137"/>
      <c r="J129" s="137"/>
      <c r="K129" s="137"/>
      <c r="L129" s="137"/>
      <c r="M129" s="137"/>
      <c r="N129" s="136" t="s">
        <v>1685</v>
      </c>
      <c r="O129" s="136" t="s">
        <v>1920</v>
      </c>
      <c r="P129" s="137"/>
      <c r="Q129" s="138"/>
      <c r="R129" s="136" t="s">
        <v>1921</v>
      </c>
      <c r="S129" s="115" t="s">
        <v>1920</v>
      </c>
      <c r="T129" s="115" t="s">
        <v>1919</v>
      </c>
      <c r="U129" s="115">
        <v>6</v>
      </c>
      <c r="V129" s="115">
        <v>0</v>
      </c>
      <c r="W129" s="115">
        <v>0</v>
      </c>
    </row>
    <row r="130" spans="1:23" x14ac:dyDescent="0.4">
      <c r="A130" s="114" t="s">
        <v>1922</v>
      </c>
      <c r="B130" s="115" t="s">
        <v>1674</v>
      </c>
      <c r="C130" s="136" t="s">
        <v>1675</v>
      </c>
      <c r="D130" s="137" t="s">
        <v>1909</v>
      </c>
      <c r="E130" s="136" t="s">
        <v>632</v>
      </c>
      <c r="F130" s="136" t="s">
        <v>1032</v>
      </c>
      <c r="G130" s="136" t="s">
        <v>1900</v>
      </c>
      <c r="H130" s="137" t="s">
        <v>1901</v>
      </c>
      <c r="I130" s="137"/>
      <c r="J130" s="137"/>
      <c r="K130" s="137"/>
      <c r="L130" s="137"/>
      <c r="M130" s="137"/>
      <c r="N130" s="136" t="s">
        <v>1688</v>
      </c>
      <c r="O130" s="136" t="s">
        <v>1922</v>
      </c>
      <c r="P130" s="137"/>
      <c r="Q130" s="138"/>
      <c r="R130" s="136" t="s">
        <v>1923</v>
      </c>
      <c r="S130" s="115" t="s">
        <v>1922</v>
      </c>
      <c r="T130" s="115" t="s">
        <v>1919</v>
      </c>
      <c r="U130" s="115">
        <v>6</v>
      </c>
      <c r="V130" s="115">
        <v>0</v>
      </c>
      <c r="W130" s="115">
        <v>0</v>
      </c>
    </row>
    <row r="131" spans="1:23" x14ac:dyDescent="0.4">
      <c r="A131" s="114" t="s">
        <v>1910</v>
      </c>
      <c r="B131" s="115" t="s">
        <v>1674</v>
      </c>
      <c r="C131" s="136" t="s">
        <v>1675</v>
      </c>
      <c r="D131" s="137" t="s">
        <v>1909</v>
      </c>
      <c r="E131" s="136" t="s">
        <v>624</v>
      </c>
      <c r="F131" s="136" t="s">
        <v>1032</v>
      </c>
      <c r="G131" s="136" t="s">
        <v>1900</v>
      </c>
      <c r="H131" s="137" t="s">
        <v>1901</v>
      </c>
      <c r="I131" s="137"/>
      <c r="J131" s="137"/>
      <c r="K131" s="137"/>
      <c r="L131" s="137"/>
      <c r="M131" s="137"/>
      <c r="N131" s="136" t="s">
        <v>1680</v>
      </c>
      <c r="O131" s="136" t="s">
        <v>1910</v>
      </c>
      <c r="P131" s="137"/>
      <c r="Q131" s="138"/>
      <c r="R131" s="136" t="s">
        <v>1911</v>
      </c>
      <c r="S131" s="115" t="s">
        <v>1910</v>
      </c>
      <c r="T131" s="115" t="s">
        <v>1912</v>
      </c>
      <c r="U131" s="115">
        <v>6</v>
      </c>
      <c r="V131" s="115">
        <v>0</v>
      </c>
      <c r="W131" s="115">
        <v>0</v>
      </c>
    </row>
    <row r="132" spans="1:23" x14ac:dyDescent="0.4">
      <c r="A132" s="114" t="s">
        <v>1913</v>
      </c>
      <c r="B132" s="115" t="s">
        <v>1674</v>
      </c>
      <c r="C132" s="136" t="s">
        <v>1675</v>
      </c>
      <c r="D132" s="137" t="s">
        <v>1909</v>
      </c>
      <c r="E132" s="136" t="s">
        <v>624</v>
      </c>
      <c r="F132" s="136" t="s">
        <v>1032</v>
      </c>
      <c r="G132" s="136" t="s">
        <v>1900</v>
      </c>
      <c r="H132" s="137" t="s">
        <v>1901</v>
      </c>
      <c r="I132" s="137"/>
      <c r="J132" s="137"/>
      <c r="K132" s="137"/>
      <c r="L132" s="137"/>
      <c r="M132" s="137"/>
      <c r="N132" s="136" t="s">
        <v>1685</v>
      </c>
      <c r="O132" s="136" t="s">
        <v>1913</v>
      </c>
      <c r="P132" s="137"/>
      <c r="Q132" s="138"/>
      <c r="R132" s="136" t="s">
        <v>1914</v>
      </c>
      <c r="S132" s="115" t="s">
        <v>1913</v>
      </c>
      <c r="T132" s="115" t="s">
        <v>1912</v>
      </c>
      <c r="U132" s="115">
        <v>6</v>
      </c>
      <c r="V132" s="115">
        <v>0</v>
      </c>
      <c r="W132" s="115">
        <v>0</v>
      </c>
    </row>
    <row r="133" spans="1:23" x14ac:dyDescent="0.4">
      <c r="A133" s="114" t="s">
        <v>1915</v>
      </c>
      <c r="B133" s="115" t="s">
        <v>1674</v>
      </c>
      <c r="C133" s="136" t="s">
        <v>1675</v>
      </c>
      <c r="D133" s="137" t="s">
        <v>1909</v>
      </c>
      <c r="E133" s="136" t="s">
        <v>624</v>
      </c>
      <c r="F133" s="136" t="s">
        <v>1032</v>
      </c>
      <c r="G133" s="136" t="s">
        <v>1900</v>
      </c>
      <c r="H133" s="137" t="s">
        <v>1901</v>
      </c>
      <c r="I133" s="137"/>
      <c r="J133" s="137"/>
      <c r="K133" s="137"/>
      <c r="L133" s="137"/>
      <c r="M133" s="137"/>
      <c r="N133" s="136" t="s">
        <v>1688</v>
      </c>
      <c r="O133" s="136" t="s">
        <v>1915</v>
      </c>
      <c r="P133" s="137"/>
      <c r="Q133" s="138"/>
      <c r="R133" s="136" t="s">
        <v>1916</v>
      </c>
      <c r="S133" s="115" t="s">
        <v>1915</v>
      </c>
      <c r="T133" s="115" t="s">
        <v>1912</v>
      </c>
      <c r="U133" s="115">
        <v>6</v>
      </c>
      <c r="V133" s="115">
        <v>0</v>
      </c>
      <c r="W133" s="115">
        <v>0</v>
      </c>
    </row>
    <row r="134" spans="1:23" x14ac:dyDescent="0.4">
      <c r="A134" s="114" t="s">
        <v>1925</v>
      </c>
      <c r="B134" s="115" t="s">
        <v>1674</v>
      </c>
      <c r="C134" s="136" t="s">
        <v>1675</v>
      </c>
      <c r="D134" s="137" t="s">
        <v>1924</v>
      </c>
      <c r="E134" s="136" t="s">
        <v>632</v>
      </c>
      <c r="F134" s="136" t="s">
        <v>1032</v>
      </c>
      <c r="G134" s="136" t="s">
        <v>1900</v>
      </c>
      <c r="H134" s="137" t="s">
        <v>1901</v>
      </c>
      <c r="I134" s="137"/>
      <c r="J134" s="137"/>
      <c r="K134" s="137"/>
      <c r="L134" s="137"/>
      <c r="M134" s="137"/>
      <c r="N134" s="136" t="s">
        <v>1680</v>
      </c>
      <c r="O134" s="136" t="s">
        <v>1925</v>
      </c>
      <c r="P134" s="137"/>
      <c r="Q134" s="138"/>
      <c r="R134" s="136" t="s">
        <v>1926</v>
      </c>
      <c r="S134" s="115" t="s">
        <v>1925</v>
      </c>
      <c r="T134" s="115" t="s">
        <v>1927</v>
      </c>
      <c r="U134" s="115">
        <v>6</v>
      </c>
      <c r="V134" s="115">
        <v>0</v>
      </c>
      <c r="W134" s="115">
        <v>0</v>
      </c>
    </row>
    <row r="135" spans="1:23" x14ac:dyDescent="0.4">
      <c r="A135" s="114" t="s">
        <v>1928</v>
      </c>
      <c r="B135" s="115" t="s">
        <v>1674</v>
      </c>
      <c r="C135" s="136" t="s">
        <v>1675</v>
      </c>
      <c r="D135" s="137" t="s">
        <v>1924</v>
      </c>
      <c r="E135" s="136" t="s">
        <v>632</v>
      </c>
      <c r="F135" s="136" t="s">
        <v>1032</v>
      </c>
      <c r="G135" s="136" t="s">
        <v>1900</v>
      </c>
      <c r="H135" s="137" t="s">
        <v>1901</v>
      </c>
      <c r="I135" s="137"/>
      <c r="J135" s="137"/>
      <c r="K135" s="137"/>
      <c r="L135" s="137"/>
      <c r="M135" s="137"/>
      <c r="N135" s="136" t="s">
        <v>1685</v>
      </c>
      <c r="O135" s="136" t="s">
        <v>1928</v>
      </c>
      <c r="P135" s="137"/>
      <c r="Q135" s="138"/>
      <c r="R135" s="136" t="s">
        <v>1929</v>
      </c>
      <c r="S135" s="115" t="s">
        <v>1928</v>
      </c>
      <c r="T135" s="115" t="s">
        <v>1927</v>
      </c>
      <c r="U135" s="115">
        <v>6</v>
      </c>
      <c r="V135" s="115">
        <v>0</v>
      </c>
      <c r="W135" s="115">
        <v>0</v>
      </c>
    </row>
    <row r="136" spans="1:23" x14ac:dyDescent="0.4">
      <c r="A136" s="114" t="s">
        <v>1930</v>
      </c>
      <c r="B136" s="115" t="s">
        <v>1674</v>
      </c>
      <c r="C136" s="136" t="s">
        <v>1675</v>
      </c>
      <c r="D136" s="137" t="s">
        <v>1924</v>
      </c>
      <c r="E136" s="136" t="s">
        <v>632</v>
      </c>
      <c r="F136" s="136" t="s">
        <v>1032</v>
      </c>
      <c r="G136" s="136" t="s">
        <v>1900</v>
      </c>
      <c r="H136" s="137" t="s">
        <v>1901</v>
      </c>
      <c r="I136" s="137"/>
      <c r="J136" s="137"/>
      <c r="K136" s="137"/>
      <c r="L136" s="137"/>
      <c r="M136" s="137"/>
      <c r="N136" s="136" t="s">
        <v>1688</v>
      </c>
      <c r="O136" s="136" t="s">
        <v>1930</v>
      </c>
      <c r="P136" s="137"/>
      <c r="Q136" s="138"/>
      <c r="R136" s="136" t="s">
        <v>1931</v>
      </c>
      <c r="S136" s="115" t="s">
        <v>1930</v>
      </c>
      <c r="T136" s="115" t="s">
        <v>1927</v>
      </c>
      <c r="U136" s="115">
        <v>6</v>
      </c>
      <c r="V136" s="115">
        <v>0</v>
      </c>
      <c r="W136" s="115">
        <v>0</v>
      </c>
    </row>
    <row r="137" spans="1:23" x14ac:dyDescent="0.4">
      <c r="A137" s="114" t="s">
        <v>1721</v>
      </c>
      <c r="B137" s="115" t="s">
        <v>1674</v>
      </c>
      <c r="C137" s="136" t="s">
        <v>1675</v>
      </c>
      <c r="D137" s="137" t="s">
        <v>1720</v>
      </c>
      <c r="E137" s="136" t="s">
        <v>626</v>
      </c>
      <c r="F137" s="136" t="s">
        <v>1023</v>
      </c>
      <c r="G137" s="136" t="s">
        <v>1704</v>
      </c>
      <c r="H137" s="137" t="s">
        <v>1715</v>
      </c>
      <c r="I137" s="137"/>
      <c r="J137" s="137"/>
      <c r="K137" s="137"/>
      <c r="L137" s="137"/>
      <c r="M137" s="137"/>
      <c r="N137" s="136" t="s">
        <v>1680</v>
      </c>
      <c r="O137" s="136" t="s">
        <v>1721</v>
      </c>
      <c r="P137" s="137" t="s">
        <v>1722</v>
      </c>
      <c r="Q137" s="138"/>
      <c r="R137" s="136" t="s">
        <v>1723</v>
      </c>
      <c r="S137" s="115" t="s">
        <v>1721</v>
      </c>
      <c r="T137" s="115" t="s">
        <v>1724</v>
      </c>
      <c r="U137" s="115">
        <v>1.7</v>
      </c>
      <c r="V137" s="115">
        <v>0</v>
      </c>
      <c r="W137" s="115">
        <v>0</v>
      </c>
    </row>
    <row r="138" spans="1:23" x14ac:dyDescent="0.4">
      <c r="A138" s="114" t="s">
        <v>1727</v>
      </c>
      <c r="B138" s="115" t="s">
        <v>1674</v>
      </c>
      <c r="C138" s="136" t="s">
        <v>1675</v>
      </c>
      <c r="D138" s="137" t="s">
        <v>1720</v>
      </c>
      <c r="E138" s="136" t="s">
        <v>626</v>
      </c>
      <c r="F138" s="136" t="s">
        <v>1023</v>
      </c>
      <c r="G138" s="136" t="s">
        <v>1704</v>
      </c>
      <c r="H138" s="137" t="s">
        <v>1715</v>
      </c>
      <c r="I138" s="137"/>
      <c r="J138" s="137"/>
      <c r="K138" s="137"/>
      <c r="L138" s="137"/>
      <c r="M138" s="137"/>
      <c r="N138" s="136" t="s">
        <v>1685</v>
      </c>
      <c r="O138" s="136" t="s">
        <v>1727</v>
      </c>
      <c r="P138" s="137" t="s">
        <v>1722</v>
      </c>
      <c r="Q138" s="138"/>
      <c r="R138" s="136" t="s">
        <v>1728</v>
      </c>
      <c r="S138" s="115" t="s">
        <v>1727</v>
      </c>
      <c r="T138" s="115" t="s">
        <v>1724</v>
      </c>
      <c r="U138" s="115">
        <v>1.7</v>
      </c>
      <c r="V138" s="115">
        <v>0</v>
      </c>
      <c r="W138" s="115">
        <v>0</v>
      </c>
    </row>
    <row r="139" spans="1:23" x14ac:dyDescent="0.4">
      <c r="A139" s="114" t="s">
        <v>1731</v>
      </c>
      <c r="B139" s="115" t="s">
        <v>1674</v>
      </c>
      <c r="C139" s="136" t="s">
        <v>1675</v>
      </c>
      <c r="D139" s="137" t="s">
        <v>1720</v>
      </c>
      <c r="E139" s="136" t="s">
        <v>626</v>
      </c>
      <c r="F139" s="136" t="s">
        <v>1023</v>
      </c>
      <c r="G139" s="136" t="s">
        <v>1704</v>
      </c>
      <c r="H139" s="137" t="s">
        <v>1715</v>
      </c>
      <c r="I139" s="137"/>
      <c r="J139" s="137"/>
      <c r="K139" s="137"/>
      <c r="L139" s="137"/>
      <c r="M139" s="137"/>
      <c r="N139" s="136" t="s">
        <v>1688</v>
      </c>
      <c r="O139" s="136" t="s">
        <v>1731</v>
      </c>
      <c r="P139" s="137" t="s">
        <v>1722</v>
      </c>
      <c r="Q139" s="138"/>
      <c r="R139" s="136" t="s">
        <v>1732</v>
      </c>
      <c r="S139" s="115" t="s">
        <v>1731</v>
      </c>
      <c r="T139" s="115" t="s">
        <v>1724</v>
      </c>
      <c r="U139" s="115">
        <v>1.7</v>
      </c>
      <c r="V139" s="115">
        <v>0</v>
      </c>
      <c r="W139" s="115">
        <v>0</v>
      </c>
    </row>
    <row r="140" spans="1:23" x14ac:dyDescent="0.4">
      <c r="A140" s="114" t="s">
        <v>1735</v>
      </c>
      <c r="B140" s="115" t="s">
        <v>1674</v>
      </c>
      <c r="C140" s="136" t="s">
        <v>1675</v>
      </c>
      <c r="D140" s="137" t="s">
        <v>1720</v>
      </c>
      <c r="E140" s="136" t="s">
        <v>626</v>
      </c>
      <c r="F140" s="136" t="s">
        <v>1023</v>
      </c>
      <c r="G140" s="136" t="s">
        <v>1704</v>
      </c>
      <c r="H140" s="137" t="s">
        <v>1715</v>
      </c>
      <c r="I140" s="137"/>
      <c r="J140" s="137"/>
      <c r="K140" s="137"/>
      <c r="L140" s="137"/>
      <c r="M140" s="137"/>
      <c r="N140" s="136" t="s">
        <v>1691</v>
      </c>
      <c r="O140" s="136" t="s">
        <v>1735</v>
      </c>
      <c r="P140" s="137" t="s">
        <v>1722</v>
      </c>
      <c r="Q140" s="138"/>
      <c r="R140" s="136" t="s">
        <v>1736</v>
      </c>
      <c r="S140" s="115" t="s">
        <v>1735</v>
      </c>
      <c r="T140" s="115" t="s">
        <v>1724</v>
      </c>
      <c r="U140" s="115">
        <v>1.7</v>
      </c>
      <c r="V140" s="115">
        <v>0</v>
      </c>
      <c r="W140" s="115">
        <v>0</v>
      </c>
    </row>
    <row r="141" spans="1:23" x14ac:dyDescent="0.4">
      <c r="A141" s="114" t="s">
        <v>1806</v>
      </c>
      <c r="B141" s="115" t="s">
        <v>1674</v>
      </c>
      <c r="C141" s="136" t="s">
        <v>1675</v>
      </c>
      <c r="D141" s="137" t="s">
        <v>1720</v>
      </c>
      <c r="E141" s="136" t="s">
        <v>626</v>
      </c>
      <c r="F141" s="136" t="s">
        <v>1007</v>
      </c>
      <c r="G141" s="136" t="s">
        <v>1793</v>
      </c>
      <c r="H141" s="137" t="s">
        <v>1803</v>
      </c>
      <c r="I141" s="137"/>
      <c r="J141" s="137"/>
      <c r="K141" s="137"/>
      <c r="L141" s="137"/>
      <c r="M141" s="137"/>
      <c r="N141" s="136" t="s">
        <v>1680</v>
      </c>
      <c r="O141" s="136" t="s">
        <v>1806</v>
      </c>
      <c r="P141" s="137" t="s">
        <v>1722</v>
      </c>
      <c r="Q141" s="138"/>
      <c r="R141" s="136" t="s">
        <v>1807</v>
      </c>
      <c r="S141" s="115" t="s">
        <v>1806</v>
      </c>
      <c r="T141" s="115" t="s">
        <v>1724</v>
      </c>
      <c r="U141" s="115">
        <v>2.8</v>
      </c>
      <c r="V141" s="115">
        <v>0</v>
      </c>
      <c r="W141" s="115">
        <v>0</v>
      </c>
    </row>
    <row r="142" spans="1:23" x14ac:dyDescent="0.4">
      <c r="A142" s="114" t="s">
        <v>1810</v>
      </c>
      <c r="B142" s="115" t="s">
        <v>1674</v>
      </c>
      <c r="C142" s="136" t="s">
        <v>1675</v>
      </c>
      <c r="D142" s="137" t="s">
        <v>1720</v>
      </c>
      <c r="E142" s="136" t="s">
        <v>626</v>
      </c>
      <c r="F142" s="136" t="s">
        <v>1007</v>
      </c>
      <c r="G142" s="136" t="s">
        <v>1793</v>
      </c>
      <c r="H142" s="137" t="s">
        <v>1803</v>
      </c>
      <c r="I142" s="137"/>
      <c r="J142" s="137"/>
      <c r="K142" s="137"/>
      <c r="L142" s="137"/>
      <c r="M142" s="137"/>
      <c r="N142" s="136" t="s">
        <v>1685</v>
      </c>
      <c r="O142" s="136" t="s">
        <v>1810</v>
      </c>
      <c r="P142" s="137" t="s">
        <v>1722</v>
      </c>
      <c r="Q142" s="138"/>
      <c r="R142" s="136" t="s">
        <v>1811</v>
      </c>
      <c r="S142" s="115" t="s">
        <v>1810</v>
      </c>
      <c r="T142" s="115" t="s">
        <v>1724</v>
      </c>
      <c r="U142" s="115">
        <v>2.8</v>
      </c>
      <c r="V142" s="115">
        <v>0</v>
      </c>
      <c r="W142" s="115">
        <v>0</v>
      </c>
    </row>
    <row r="143" spans="1:23" x14ac:dyDescent="0.4">
      <c r="A143" s="114" t="s">
        <v>1814</v>
      </c>
      <c r="B143" s="115" t="s">
        <v>1674</v>
      </c>
      <c r="C143" s="136" t="s">
        <v>1675</v>
      </c>
      <c r="D143" s="137" t="s">
        <v>1720</v>
      </c>
      <c r="E143" s="136" t="s">
        <v>626</v>
      </c>
      <c r="F143" s="136" t="s">
        <v>1007</v>
      </c>
      <c r="G143" s="136" t="s">
        <v>1793</v>
      </c>
      <c r="H143" s="137" t="s">
        <v>1803</v>
      </c>
      <c r="I143" s="137"/>
      <c r="J143" s="137"/>
      <c r="K143" s="137"/>
      <c r="L143" s="137"/>
      <c r="M143" s="137"/>
      <c r="N143" s="136" t="s">
        <v>1688</v>
      </c>
      <c r="O143" s="136" t="s">
        <v>1814</v>
      </c>
      <c r="P143" s="137" t="s">
        <v>1722</v>
      </c>
      <c r="Q143" s="138"/>
      <c r="R143" s="136" t="s">
        <v>1815</v>
      </c>
      <c r="S143" s="115" t="s">
        <v>1814</v>
      </c>
      <c r="T143" s="115" t="s">
        <v>1724</v>
      </c>
      <c r="U143" s="115">
        <v>2.8</v>
      </c>
      <c r="V143" s="115">
        <v>0</v>
      </c>
      <c r="W143" s="115">
        <v>0</v>
      </c>
    </row>
    <row r="144" spans="1:23" x14ac:dyDescent="0.4">
      <c r="A144" s="114" t="s">
        <v>1818</v>
      </c>
      <c r="B144" s="115" t="s">
        <v>1674</v>
      </c>
      <c r="C144" s="136" t="s">
        <v>1675</v>
      </c>
      <c r="D144" s="137" t="s">
        <v>1720</v>
      </c>
      <c r="E144" s="136" t="s">
        <v>626</v>
      </c>
      <c r="F144" s="136" t="s">
        <v>1007</v>
      </c>
      <c r="G144" s="136" t="s">
        <v>1793</v>
      </c>
      <c r="H144" s="137" t="s">
        <v>1803</v>
      </c>
      <c r="I144" s="137"/>
      <c r="J144" s="137"/>
      <c r="K144" s="137"/>
      <c r="L144" s="137"/>
      <c r="M144" s="137"/>
      <c r="N144" s="136" t="s">
        <v>1691</v>
      </c>
      <c r="O144" s="136" t="s">
        <v>1818</v>
      </c>
      <c r="P144" s="137" t="s">
        <v>1722</v>
      </c>
      <c r="Q144" s="138"/>
      <c r="R144" s="136" t="s">
        <v>1819</v>
      </c>
      <c r="S144" s="115" t="s">
        <v>1818</v>
      </c>
      <c r="T144" s="115" t="s">
        <v>1724</v>
      </c>
      <c r="U144" s="115">
        <v>2.8</v>
      </c>
      <c r="V144" s="115">
        <v>0</v>
      </c>
      <c r="W144" s="115">
        <v>0</v>
      </c>
    </row>
    <row r="145" spans="1:23" x14ac:dyDescent="0.4">
      <c r="A145" s="114" t="s">
        <v>1865</v>
      </c>
      <c r="B145" s="115" t="s">
        <v>1674</v>
      </c>
      <c r="C145" s="136" t="s">
        <v>1675</v>
      </c>
      <c r="D145" s="137" t="s">
        <v>1720</v>
      </c>
      <c r="E145" s="136" t="s">
        <v>626</v>
      </c>
      <c r="F145" s="136" t="s">
        <v>1008</v>
      </c>
      <c r="G145" s="136" t="s">
        <v>1861</v>
      </c>
      <c r="H145" s="137" t="s">
        <v>1862</v>
      </c>
      <c r="I145" s="137"/>
      <c r="J145" s="137"/>
      <c r="K145" s="137"/>
      <c r="L145" s="137"/>
      <c r="M145" s="137"/>
      <c r="N145" s="136" t="s">
        <v>1680</v>
      </c>
      <c r="O145" s="136" t="s">
        <v>1865</v>
      </c>
      <c r="P145" s="137" t="s">
        <v>1722</v>
      </c>
      <c r="Q145" s="138"/>
      <c r="R145" s="136" t="s">
        <v>1866</v>
      </c>
      <c r="S145" s="115" t="s">
        <v>1865</v>
      </c>
      <c r="T145" s="115" t="s">
        <v>1724</v>
      </c>
      <c r="U145" s="115">
        <v>3.3</v>
      </c>
      <c r="V145" s="115">
        <v>0</v>
      </c>
      <c r="W145" s="115">
        <v>0</v>
      </c>
    </row>
    <row r="146" spans="1:23" x14ac:dyDescent="0.4">
      <c r="A146" s="114" t="s">
        <v>1869</v>
      </c>
      <c r="B146" s="115" t="s">
        <v>1674</v>
      </c>
      <c r="C146" s="136" t="s">
        <v>1675</v>
      </c>
      <c r="D146" s="137" t="s">
        <v>1720</v>
      </c>
      <c r="E146" s="136" t="s">
        <v>626</v>
      </c>
      <c r="F146" s="136" t="s">
        <v>1008</v>
      </c>
      <c r="G146" s="136" t="s">
        <v>1861</v>
      </c>
      <c r="H146" s="137" t="s">
        <v>1862</v>
      </c>
      <c r="I146" s="137"/>
      <c r="J146" s="137"/>
      <c r="K146" s="137"/>
      <c r="L146" s="137"/>
      <c r="M146" s="137"/>
      <c r="N146" s="136" t="s">
        <v>1685</v>
      </c>
      <c r="O146" s="136" t="s">
        <v>1869</v>
      </c>
      <c r="P146" s="137" t="s">
        <v>1722</v>
      </c>
      <c r="Q146" s="138"/>
      <c r="R146" s="136" t="s">
        <v>1870</v>
      </c>
      <c r="S146" s="115" t="s">
        <v>1869</v>
      </c>
      <c r="T146" s="115" t="s">
        <v>1724</v>
      </c>
      <c r="U146" s="115">
        <v>3.3</v>
      </c>
      <c r="V146" s="115">
        <v>0</v>
      </c>
      <c r="W146" s="115">
        <v>0</v>
      </c>
    </row>
    <row r="147" spans="1:23" x14ac:dyDescent="0.4">
      <c r="A147" s="114" t="s">
        <v>1873</v>
      </c>
      <c r="B147" s="115" t="s">
        <v>1674</v>
      </c>
      <c r="C147" s="136" t="s">
        <v>1675</v>
      </c>
      <c r="D147" s="137" t="s">
        <v>1720</v>
      </c>
      <c r="E147" s="136" t="s">
        <v>626</v>
      </c>
      <c r="F147" s="136" t="s">
        <v>1008</v>
      </c>
      <c r="G147" s="136" t="s">
        <v>1861</v>
      </c>
      <c r="H147" s="137" t="s">
        <v>1862</v>
      </c>
      <c r="I147" s="137"/>
      <c r="J147" s="137"/>
      <c r="K147" s="137"/>
      <c r="L147" s="137"/>
      <c r="M147" s="137"/>
      <c r="N147" s="136" t="s">
        <v>1688</v>
      </c>
      <c r="O147" s="136" t="s">
        <v>1873</v>
      </c>
      <c r="P147" s="137" t="s">
        <v>1722</v>
      </c>
      <c r="Q147" s="138"/>
      <c r="R147" s="136" t="s">
        <v>1874</v>
      </c>
      <c r="S147" s="115" t="s">
        <v>1873</v>
      </c>
      <c r="T147" s="115" t="s">
        <v>1724</v>
      </c>
      <c r="U147" s="115">
        <v>3.3</v>
      </c>
      <c r="V147" s="115">
        <v>0</v>
      </c>
      <c r="W147" s="115">
        <v>0</v>
      </c>
    </row>
    <row r="148" spans="1:23" x14ac:dyDescent="0.4">
      <c r="A148" s="114" t="s">
        <v>1936</v>
      </c>
      <c r="B148" s="115" t="s">
        <v>1674</v>
      </c>
      <c r="C148" s="136" t="s">
        <v>1675</v>
      </c>
      <c r="D148" s="137" t="s">
        <v>1720</v>
      </c>
      <c r="E148" s="136" t="s">
        <v>626</v>
      </c>
      <c r="F148" s="136" t="s">
        <v>1658</v>
      </c>
      <c r="G148" s="136" t="s">
        <v>1932</v>
      </c>
      <c r="H148" s="137" t="s">
        <v>1933</v>
      </c>
      <c r="I148" s="137"/>
      <c r="J148" s="137"/>
      <c r="K148" s="137"/>
      <c r="L148" s="137"/>
      <c r="M148" s="137"/>
      <c r="N148" s="136" t="s">
        <v>1680</v>
      </c>
      <c r="O148" s="136" t="s">
        <v>1936</v>
      </c>
      <c r="P148" s="137" t="s">
        <v>1722</v>
      </c>
      <c r="Q148" s="138"/>
      <c r="R148" s="136" t="s">
        <v>1937</v>
      </c>
      <c r="S148" s="115" t="s">
        <v>1936</v>
      </c>
      <c r="T148" s="115" t="s">
        <v>1724</v>
      </c>
      <c r="V148" s="115">
        <v>0</v>
      </c>
      <c r="W148" s="115">
        <v>0</v>
      </c>
    </row>
    <row r="149" spans="1:23" x14ac:dyDescent="0.4">
      <c r="A149" s="114" t="s">
        <v>1940</v>
      </c>
      <c r="B149" s="115" t="s">
        <v>1674</v>
      </c>
      <c r="C149" s="136" t="s">
        <v>1675</v>
      </c>
      <c r="D149" s="137" t="s">
        <v>1720</v>
      </c>
      <c r="E149" s="136" t="s">
        <v>626</v>
      </c>
      <c r="F149" s="136" t="s">
        <v>1658</v>
      </c>
      <c r="G149" s="136" t="s">
        <v>1932</v>
      </c>
      <c r="H149" s="137" t="s">
        <v>1933</v>
      </c>
      <c r="I149" s="137"/>
      <c r="J149" s="137"/>
      <c r="K149" s="137"/>
      <c r="L149" s="137"/>
      <c r="M149" s="137"/>
      <c r="N149" s="136" t="s">
        <v>1685</v>
      </c>
      <c r="O149" s="136" t="s">
        <v>1940</v>
      </c>
      <c r="P149" s="137" t="s">
        <v>1722</v>
      </c>
      <c r="Q149" s="138"/>
      <c r="R149" s="136" t="s">
        <v>1941</v>
      </c>
      <c r="S149" s="115" t="s">
        <v>1940</v>
      </c>
      <c r="T149" s="115" t="s">
        <v>1724</v>
      </c>
      <c r="V149" s="115">
        <v>0</v>
      </c>
      <c r="W149" s="115">
        <v>0</v>
      </c>
    </row>
    <row r="150" spans="1:23" x14ac:dyDescent="0.4">
      <c r="A150" s="114" t="s">
        <v>1944</v>
      </c>
      <c r="B150" s="115" t="s">
        <v>1674</v>
      </c>
      <c r="C150" s="136" t="s">
        <v>1675</v>
      </c>
      <c r="D150" s="137" t="s">
        <v>1720</v>
      </c>
      <c r="E150" s="136" t="s">
        <v>626</v>
      </c>
      <c r="F150" s="136" t="s">
        <v>1658</v>
      </c>
      <c r="G150" s="136" t="s">
        <v>1932</v>
      </c>
      <c r="H150" s="137" t="s">
        <v>1933</v>
      </c>
      <c r="I150" s="137"/>
      <c r="J150" s="137"/>
      <c r="K150" s="137"/>
      <c r="L150" s="137"/>
      <c r="M150" s="137"/>
      <c r="N150" s="136" t="s">
        <v>1688</v>
      </c>
      <c r="O150" s="136" t="s">
        <v>1944</v>
      </c>
      <c r="P150" s="137" t="s">
        <v>1722</v>
      </c>
      <c r="Q150" s="138"/>
      <c r="R150" s="136" t="s">
        <v>1945</v>
      </c>
      <c r="S150" s="115" t="s">
        <v>1944</v>
      </c>
      <c r="T150" s="115" t="s">
        <v>1724</v>
      </c>
      <c r="V150" s="115">
        <v>0</v>
      </c>
      <c r="W150" s="115">
        <v>0</v>
      </c>
    </row>
    <row r="151" spans="1:23" x14ac:dyDescent="0.4">
      <c r="A151" s="114" t="s">
        <v>2022</v>
      </c>
      <c r="B151" s="115" t="s">
        <v>1674</v>
      </c>
      <c r="C151" s="136" t="s">
        <v>1675</v>
      </c>
      <c r="D151" s="137" t="s">
        <v>2021</v>
      </c>
      <c r="E151" s="136" t="s">
        <v>626</v>
      </c>
      <c r="F151" s="136" t="s">
        <v>1007</v>
      </c>
      <c r="G151" s="136" t="s">
        <v>1793</v>
      </c>
      <c r="H151" s="137" t="s">
        <v>1965</v>
      </c>
      <c r="I151" s="137"/>
      <c r="J151" s="137"/>
      <c r="K151" s="137"/>
      <c r="L151" s="137"/>
      <c r="M151" s="137"/>
      <c r="N151" s="136" t="s">
        <v>1680</v>
      </c>
      <c r="O151" s="136" t="s">
        <v>2022</v>
      </c>
      <c r="P151" s="137" t="s">
        <v>1722</v>
      </c>
      <c r="Q151" s="138"/>
      <c r="R151" s="136" t="s">
        <v>2023</v>
      </c>
      <c r="S151" s="115" t="s">
        <v>2022</v>
      </c>
      <c r="T151" s="115" t="s">
        <v>2024</v>
      </c>
      <c r="V151" s="115">
        <v>0</v>
      </c>
      <c r="W151" s="115">
        <v>0</v>
      </c>
    </row>
    <row r="152" spans="1:23" x14ac:dyDescent="0.4">
      <c r="A152" s="114" t="s">
        <v>2025</v>
      </c>
      <c r="B152" s="115" t="s">
        <v>1674</v>
      </c>
      <c r="C152" s="136" t="s">
        <v>1675</v>
      </c>
      <c r="D152" s="137" t="s">
        <v>2021</v>
      </c>
      <c r="E152" s="136" t="s">
        <v>626</v>
      </c>
      <c r="F152" s="136" t="s">
        <v>1007</v>
      </c>
      <c r="G152" s="136" t="s">
        <v>1793</v>
      </c>
      <c r="H152" s="137" t="s">
        <v>1965</v>
      </c>
      <c r="I152" s="137"/>
      <c r="J152" s="137"/>
      <c r="K152" s="137"/>
      <c r="L152" s="137"/>
      <c r="M152" s="137"/>
      <c r="N152" s="136" t="s">
        <v>1685</v>
      </c>
      <c r="O152" s="136" t="s">
        <v>2025</v>
      </c>
      <c r="P152" s="137" t="s">
        <v>1722</v>
      </c>
      <c r="Q152" s="138"/>
      <c r="R152" s="136" t="s">
        <v>2026</v>
      </c>
      <c r="S152" s="115" t="s">
        <v>2025</v>
      </c>
      <c r="T152" s="115" t="s">
        <v>2024</v>
      </c>
      <c r="V152" s="115">
        <v>0</v>
      </c>
      <c r="W152" s="115">
        <v>0</v>
      </c>
    </row>
    <row r="153" spans="1:23" x14ac:dyDescent="0.4">
      <c r="A153" s="114" t="s">
        <v>2027</v>
      </c>
      <c r="B153" s="115" t="s">
        <v>1674</v>
      </c>
      <c r="C153" s="136" t="s">
        <v>1675</v>
      </c>
      <c r="D153" s="137" t="s">
        <v>2021</v>
      </c>
      <c r="E153" s="136" t="s">
        <v>626</v>
      </c>
      <c r="F153" s="136" t="s">
        <v>1007</v>
      </c>
      <c r="G153" s="136" t="s">
        <v>1793</v>
      </c>
      <c r="H153" s="137" t="s">
        <v>1965</v>
      </c>
      <c r="I153" s="137"/>
      <c r="J153" s="137"/>
      <c r="K153" s="137"/>
      <c r="L153" s="137"/>
      <c r="M153" s="137"/>
      <c r="N153" s="136" t="s">
        <v>1688</v>
      </c>
      <c r="O153" s="136" t="s">
        <v>2027</v>
      </c>
      <c r="P153" s="137" t="s">
        <v>1722</v>
      </c>
      <c r="Q153" s="138"/>
      <c r="R153" s="136" t="s">
        <v>2028</v>
      </c>
      <c r="S153" s="115" t="s">
        <v>2027</v>
      </c>
      <c r="T153" s="115" t="s">
        <v>2024</v>
      </c>
      <c r="V153" s="115">
        <v>0</v>
      </c>
      <c r="W153" s="115">
        <v>0</v>
      </c>
    </row>
    <row r="154" spans="1:23" x14ac:dyDescent="0.4">
      <c r="A154" s="114" t="s">
        <v>2029</v>
      </c>
      <c r="B154" s="115" t="s">
        <v>1674</v>
      </c>
      <c r="C154" s="136" t="s">
        <v>1675</v>
      </c>
      <c r="D154" s="137" t="s">
        <v>2021</v>
      </c>
      <c r="E154" s="136" t="s">
        <v>626</v>
      </c>
      <c r="F154" s="136" t="s">
        <v>1007</v>
      </c>
      <c r="G154" s="136" t="s">
        <v>1793</v>
      </c>
      <c r="H154" s="137" t="s">
        <v>1965</v>
      </c>
      <c r="I154" s="137"/>
      <c r="J154" s="137"/>
      <c r="K154" s="137"/>
      <c r="L154" s="137"/>
      <c r="M154" s="137"/>
      <c r="N154" s="136" t="s">
        <v>1691</v>
      </c>
      <c r="O154" s="136" t="s">
        <v>2029</v>
      </c>
      <c r="P154" s="137" t="s">
        <v>1722</v>
      </c>
      <c r="Q154" s="138"/>
      <c r="R154" s="136" t="s">
        <v>2030</v>
      </c>
      <c r="S154" s="115" t="s">
        <v>2029</v>
      </c>
      <c r="T154" s="115" t="s">
        <v>2024</v>
      </c>
      <c r="V154" s="115">
        <v>0</v>
      </c>
      <c r="W154" s="115">
        <v>0</v>
      </c>
    </row>
    <row r="155" spans="1:23" x14ac:dyDescent="0.4">
      <c r="A155" s="114" t="s">
        <v>2037</v>
      </c>
      <c r="B155" s="115" t="s">
        <v>1674</v>
      </c>
      <c r="C155" s="136" t="s">
        <v>1675</v>
      </c>
      <c r="D155" s="137" t="s">
        <v>2021</v>
      </c>
      <c r="E155" s="136" t="s">
        <v>626</v>
      </c>
      <c r="F155" s="136" t="s">
        <v>1007</v>
      </c>
      <c r="G155" s="136" t="s">
        <v>1793</v>
      </c>
      <c r="H155" s="137" t="s">
        <v>1982</v>
      </c>
      <c r="I155" s="137"/>
      <c r="J155" s="137"/>
      <c r="K155" s="137"/>
      <c r="L155" s="137"/>
      <c r="M155" s="137"/>
      <c r="N155" s="136" t="s">
        <v>1680</v>
      </c>
      <c r="O155" s="136" t="s">
        <v>2037</v>
      </c>
      <c r="P155" s="137" t="s">
        <v>1722</v>
      </c>
      <c r="Q155" s="138"/>
      <c r="R155" s="136" t="s">
        <v>2038</v>
      </c>
      <c r="S155" s="115" t="s">
        <v>2037</v>
      </c>
      <c r="T155" s="115" t="s">
        <v>2024</v>
      </c>
      <c r="V155" s="115">
        <v>0</v>
      </c>
      <c r="W155" s="115">
        <v>0</v>
      </c>
    </row>
    <row r="156" spans="1:23" x14ac:dyDescent="0.4">
      <c r="A156" s="114" t="s">
        <v>2039</v>
      </c>
      <c r="B156" s="115" t="s">
        <v>1674</v>
      </c>
      <c r="C156" s="136" t="s">
        <v>1675</v>
      </c>
      <c r="D156" s="137" t="s">
        <v>2021</v>
      </c>
      <c r="E156" s="136" t="s">
        <v>626</v>
      </c>
      <c r="F156" s="136" t="s">
        <v>1007</v>
      </c>
      <c r="G156" s="136" t="s">
        <v>1793</v>
      </c>
      <c r="H156" s="137" t="s">
        <v>1982</v>
      </c>
      <c r="I156" s="137"/>
      <c r="J156" s="137"/>
      <c r="K156" s="137"/>
      <c r="L156" s="137"/>
      <c r="M156" s="137"/>
      <c r="N156" s="136" t="s">
        <v>1685</v>
      </c>
      <c r="O156" s="136" t="s">
        <v>2039</v>
      </c>
      <c r="P156" s="137" t="s">
        <v>1722</v>
      </c>
      <c r="Q156" s="138"/>
      <c r="R156" s="136" t="s">
        <v>2040</v>
      </c>
      <c r="S156" s="115" t="s">
        <v>2039</v>
      </c>
      <c r="T156" s="115" t="s">
        <v>2024</v>
      </c>
      <c r="V156" s="115">
        <v>0</v>
      </c>
      <c r="W156" s="115">
        <v>0</v>
      </c>
    </row>
    <row r="157" spans="1:23" x14ac:dyDescent="0.4">
      <c r="A157" s="114" t="s">
        <v>2041</v>
      </c>
      <c r="B157" s="115" t="s">
        <v>1674</v>
      </c>
      <c r="C157" s="136" t="s">
        <v>1675</v>
      </c>
      <c r="D157" s="137" t="s">
        <v>2021</v>
      </c>
      <c r="E157" s="136" t="s">
        <v>626</v>
      </c>
      <c r="F157" s="136" t="s">
        <v>1007</v>
      </c>
      <c r="G157" s="136" t="s">
        <v>1793</v>
      </c>
      <c r="H157" s="137" t="s">
        <v>1982</v>
      </c>
      <c r="I157" s="137"/>
      <c r="J157" s="137"/>
      <c r="K157" s="137"/>
      <c r="L157" s="137"/>
      <c r="M157" s="137"/>
      <c r="N157" s="136" t="s">
        <v>1688</v>
      </c>
      <c r="O157" s="136" t="s">
        <v>2041</v>
      </c>
      <c r="P157" s="137" t="s">
        <v>1722</v>
      </c>
      <c r="Q157" s="138"/>
      <c r="R157" s="136" t="s">
        <v>2042</v>
      </c>
      <c r="S157" s="115" t="s">
        <v>2041</v>
      </c>
      <c r="T157" s="115" t="s">
        <v>2024</v>
      </c>
      <c r="V157" s="115">
        <v>0</v>
      </c>
      <c r="W157" s="115">
        <v>0</v>
      </c>
    </row>
    <row r="158" spans="1:23" x14ac:dyDescent="0.4">
      <c r="A158" s="114" t="s">
        <v>2043</v>
      </c>
      <c r="B158" s="115" t="s">
        <v>1674</v>
      </c>
      <c r="C158" s="136" t="s">
        <v>1675</v>
      </c>
      <c r="D158" s="137" t="s">
        <v>2021</v>
      </c>
      <c r="E158" s="136" t="s">
        <v>626</v>
      </c>
      <c r="F158" s="136" t="s">
        <v>1007</v>
      </c>
      <c r="G158" s="136" t="s">
        <v>1793</v>
      </c>
      <c r="H158" s="137" t="s">
        <v>1982</v>
      </c>
      <c r="I158" s="137"/>
      <c r="J158" s="137"/>
      <c r="K158" s="137"/>
      <c r="L158" s="137"/>
      <c r="M158" s="137"/>
      <c r="N158" s="136" t="s">
        <v>1691</v>
      </c>
      <c r="O158" s="136" t="s">
        <v>2043</v>
      </c>
      <c r="P158" s="137" t="s">
        <v>1722</v>
      </c>
      <c r="Q158" s="138"/>
      <c r="R158" s="136" t="s">
        <v>2044</v>
      </c>
      <c r="S158" s="115" t="s">
        <v>2043</v>
      </c>
      <c r="T158" s="115" t="s">
        <v>2024</v>
      </c>
      <c r="V158" s="115">
        <v>0</v>
      </c>
      <c r="W158" s="115">
        <v>0</v>
      </c>
    </row>
    <row r="159" spans="1:23" x14ac:dyDescent="0.4">
      <c r="A159" s="114" t="s">
        <v>2031</v>
      </c>
      <c r="B159" s="115" t="s">
        <v>1674</v>
      </c>
      <c r="C159" s="136" t="s">
        <v>1675</v>
      </c>
      <c r="D159" s="137" t="s">
        <v>2021</v>
      </c>
      <c r="E159" s="136" t="s">
        <v>626</v>
      </c>
      <c r="F159" s="136" t="s">
        <v>1008</v>
      </c>
      <c r="G159" s="136" t="s">
        <v>1861</v>
      </c>
      <c r="H159" s="137" t="s">
        <v>1975</v>
      </c>
      <c r="I159" s="137"/>
      <c r="J159" s="137"/>
      <c r="K159" s="137"/>
      <c r="L159" s="137"/>
      <c r="M159" s="137"/>
      <c r="N159" s="136" t="s">
        <v>1680</v>
      </c>
      <c r="O159" s="136" t="s">
        <v>2031</v>
      </c>
      <c r="P159" s="137" t="s">
        <v>1722</v>
      </c>
      <c r="Q159" s="138"/>
      <c r="R159" s="136" t="s">
        <v>2032</v>
      </c>
      <c r="S159" s="115" t="s">
        <v>2031</v>
      </c>
      <c r="T159" s="115" t="s">
        <v>2024</v>
      </c>
      <c r="V159" s="115">
        <v>0</v>
      </c>
      <c r="W159" s="115">
        <v>0</v>
      </c>
    </row>
    <row r="160" spans="1:23" x14ac:dyDescent="0.4">
      <c r="A160" s="114" t="s">
        <v>2033</v>
      </c>
      <c r="B160" s="115" t="s">
        <v>1674</v>
      </c>
      <c r="C160" s="136" t="s">
        <v>1675</v>
      </c>
      <c r="D160" s="137" t="s">
        <v>2021</v>
      </c>
      <c r="E160" s="136" t="s">
        <v>626</v>
      </c>
      <c r="F160" s="136" t="s">
        <v>1008</v>
      </c>
      <c r="G160" s="136" t="s">
        <v>1861</v>
      </c>
      <c r="H160" s="137" t="s">
        <v>1975</v>
      </c>
      <c r="I160" s="137"/>
      <c r="J160" s="137"/>
      <c r="K160" s="137"/>
      <c r="L160" s="137"/>
      <c r="M160" s="137"/>
      <c r="N160" s="136" t="s">
        <v>1685</v>
      </c>
      <c r="O160" s="136" t="s">
        <v>2033</v>
      </c>
      <c r="P160" s="137" t="s">
        <v>1722</v>
      </c>
      <c r="Q160" s="138"/>
      <c r="R160" s="136" t="s">
        <v>2034</v>
      </c>
      <c r="S160" s="115" t="s">
        <v>2033</v>
      </c>
      <c r="T160" s="115" t="s">
        <v>2024</v>
      </c>
      <c r="V160" s="115">
        <v>0</v>
      </c>
      <c r="W160" s="115">
        <v>0</v>
      </c>
    </row>
    <row r="161" spans="1:23" x14ac:dyDescent="0.4">
      <c r="A161" s="114" t="s">
        <v>2035</v>
      </c>
      <c r="B161" s="115" t="s">
        <v>1674</v>
      </c>
      <c r="C161" s="136" t="s">
        <v>1675</v>
      </c>
      <c r="D161" s="137" t="s">
        <v>2021</v>
      </c>
      <c r="E161" s="136" t="s">
        <v>626</v>
      </c>
      <c r="F161" s="136" t="s">
        <v>1008</v>
      </c>
      <c r="G161" s="136" t="s">
        <v>1861</v>
      </c>
      <c r="H161" s="137" t="s">
        <v>1975</v>
      </c>
      <c r="I161" s="137"/>
      <c r="J161" s="137"/>
      <c r="K161" s="137"/>
      <c r="L161" s="137"/>
      <c r="M161" s="137"/>
      <c r="N161" s="136" t="s">
        <v>1688</v>
      </c>
      <c r="O161" s="136" t="s">
        <v>2035</v>
      </c>
      <c r="P161" s="137" t="s">
        <v>1722</v>
      </c>
      <c r="Q161" s="138"/>
      <c r="R161" s="136" t="s">
        <v>2036</v>
      </c>
      <c r="S161" s="115" t="s">
        <v>2035</v>
      </c>
      <c r="T161" s="115" t="s">
        <v>2024</v>
      </c>
      <c r="V161" s="115">
        <v>0</v>
      </c>
      <c r="W161" s="115">
        <v>0</v>
      </c>
    </row>
    <row r="162" spans="1:23" x14ac:dyDescent="0.4">
      <c r="A162" s="114" t="s">
        <v>2045</v>
      </c>
      <c r="B162" s="115" t="s">
        <v>1674</v>
      </c>
      <c r="C162" s="136" t="s">
        <v>1675</v>
      </c>
      <c r="D162" s="137" t="s">
        <v>2021</v>
      </c>
      <c r="E162" s="136" t="s">
        <v>626</v>
      </c>
      <c r="F162" s="136" t="s">
        <v>1008</v>
      </c>
      <c r="G162" s="136" t="s">
        <v>1861</v>
      </c>
      <c r="H162" s="137" t="s">
        <v>1991</v>
      </c>
      <c r="I162" s="137"/>
      <c r="J162" s="137"/>
      <c r="K162" s="137"/>
      <c r="L162" s="137"/>
      <c r="M162" s="137"/>
      <c r="N162" s="136" t="s">
        <v>1680</v>
      </c>
      <c r="O162" s="136" t="s">
        <v>2045</v>
      </c>
      <c r="P162" s="137" t="s">
        <v>1722</v>
      </c>
      <c r="Q162" s="138"/>
      <c r="R162" s="136" t="s">
        <v>2046</v>
      </c>
      <c r="S162" s="115" t="s">
        <v>2045</v>
      </c>
      <c r="T162" s="115" t="s">
        <v>2024</v>
      </c>
      <c r="V162" s="115">
        <v>0</v>
      </c>
      <c r="W162" s="115">
        <v>0</v>
      </c>
    </row>
    <row r="163" spans="1:23" x14ac:dyDescent="0.4">
      <c r="A163" s="114" t="s">
        <v>2047</v>
      </c>
      <c r="B163" s="115" t="s">
        <v>1674</v>
      </c>
      <c r="C163" s="136" t="s">
        <v>1675</v>
      </c>
      <c r="D163" s="137" t="s">
        <v>2021</v>
      </c>
      <c r="E163" s="136" t="s">
        <v>626</v>
      </c>
      <c r="F163" s="136" t="s">
        <v>1008</v>
      </c>
      <c r="G163" s="136" t="s">
        <v>1861</v>
      </c>
      <c r="H163" s="137" t="s">
        <v>1991</v>
      </c>
      <c r="I163" s="137"/>
      <c r="J163" s="137"/>
      <c r="K163" s="137"/>
      <c r="L163" s="137"/>
      <c r="M163" s="137"/>
      <c r="N163" s="136" t="s">
        <v>1685</v>
      </c>
      <c r="O163" s="136" t="s">
        <v>2047</v>
      </c>
      <c r="P163" s="137" t="s">
        <v>1722</v>
      </c>
      <c r="Q163" s="138"/>
      <c r="R163" s="136" t="s">
        <v>2048</v>
      </c>
      <c r="S163" s="115" t="s">
        <v>2047</v>
      </c>
      <c r="T163" s="115" t="s">
        <v>2024</v>
      </c>
      <c r="V163" s="115">
        <v>0</v>
      </c>
      <c r="W163" s="115">
        <v>0</v>
      </c>
    </row>
    <row r="164" spans="1:23" x14ac:dyDescent="0.4">
      <c r="A164" s="114" t="s">
        <v>2049</v>
      </c>
      <c r="B164" s="115" t="s">
        <v>1674</v>
      </c>
      <c r="C164" s="136" t="s">
        <v>1675</v>
      </c>
      <c r="D164" s="137" t="s">
        <v>2021</v>
      </c>
      <c r="E164" s="136" t="s">
        <v>626</v>
      </c>
      <c r="F164" s="136" t="s">
        <v>1008</v>
      </c>
      <c r="G164" s="136" t="s">
        <v>1861</v>
      </c>
      <c r="H164" s="137" t="s">
        <v>1991</v>
      </c>
      <c r="I164" s="137"/>
      <c r="J164" s="137"/>
      <c r="K164" s="137"/>
      <c r="L164" s="137"/>
      <c r="M164" s="137"/>
      <c r="N164" s="136" t="s">
        <v>1688</v>
      </c>
      <c r="O164" s="136" t="s">
        <v>2049</v>
      </c>
      <c r="P164" s="137" t="s">
        <v>1722</v>
      </c>
      <c r="Q164" s="138"/>
      <c r="R164" s="136" t="s">
        <v>2050</v>
      </c>
      <c r="S164" s="115" t="s">
        <v>2049</v>
      </c>
      <c r="T164" s="115" t="s">
        <v>2024</v>
      </c>
      <c r="V164" s="115">
        <v>0</v>
      </c>
      <c r="W164" s="115">
        <v>0</v>
      </c>
    </row>
    <row r="165" spans="1:23" x14ac:dyDescent="0.4">
      <c r="A165" s="114" t="s">
        <v>2051</v>
      </c>
      <c r="B165" s="115" t="s">
        <v>1674</v>
      </c>
      <c r="C165" s="136" t="s">
        <v>1675</v>
      </c>
      <c r="D165" s="137" t="s">
        <v>2021</v>
      </c>
      <c r="E165" s="136" t="s">
        <v>626</v>
      </c>
      <c r="F165" s="136" t="s">
        <v>1008</v>
      </c>
      <c r="G165" s="136" t="s">
        <v>1861</v>
      </c>
      <c r="H165" s="137" t="s">
        <v>1998</v>
      </c>
      <c r="I165" s="137"/>
      <c r="J165" s="137"/>
      <c r="K165" s="137"/>
      <c r="L165" s="137"/>
      <c r="M165" s="137"/>
      <c r="N165" s="136" t="s">
        <v>1680</v>
      </c>
      <c r="O165" s="136" t="s">
        <v>2051</v>
      </c>
      <c r="P165" s="137" t="s">
        <v>1722</v>
      </c>
      <c r="Q165" s="138"/>
      <c r="R165" s="136" t="s">
        <v>2052</v>
      </c>
      <c r="S165" s="115" t="s">
        <v>2051</v>
      </c>
      <c r="T165" s="115" t="s">
        <v>2024</v>
      </c>
      <c r="V165" s="115">
        <v>0</v>
      </c>
      <c r="W165" s="115">
        <v>0</v>
      </c>
    </row>
    <row r="166" spans="1:23" x14ac:dyDescent="0.4">
      <c r="A166" s="114" t="s">
        <v>2053</v>
      </c>
      <c r="B166" s="115" t="s">
        <v>1674</v>
      </c>
      <c r="C166" s="136" t="s">
        <v>1675</v>
      </c>
      <c r="D166" s="137" t="s">
        <v>2021</v>
      </c>
      <c r="E166" s="136" t="s">
        <v>626</v>
      </c>
      <c r="F166" s="136" t="s">
        <v>1008</v>
      </c>
      <c r="G166" s="136" t="s">
        <v>1861</v>
      </c>
      <c r="H166" s="137" t="s">
        <v>1998</v>
      </c>
      <c r="I166" s="137"/>
      <c r="J166" s="137"/>
      <c r="K166" s="137"/>
      <c r="L166" s="137"/>
      <c r="M166" s="137"/>
      <c r="N166" s="136" t="s">
        <v>1685</v>
      </c>
      <c r="O166" s="136" t="s">
        <v>2053</v>
      </c>
      <c r="P166" s="137" t="s">
        <v>1722</v>
      </c>
      <c r="Q166" s="138"/>
      <c r="R166" s="136" t="s">
        <v>2054</v>
      </c>
      <c r="S166" s="115" t="s">
        <v>2053</v>
      </c>
      <c r="T166" s="115" t="s">
        <v>2024</v>
      </c>
      <c r="V166" s="115">
        <v>0</v>
      </c>
      <c r="W166" s="115">
        <v>0</v>
      </c>
    </row>
    <row r="167" spans="1:23" x14ac:dyDescent="0.4">
      <c r="A167" s="114" t="s">
        <v>2055</v>
      </c>
      <c r="B167" s="115" t="s">
        <v>1674</v>
      </c>
      <c r="C167" s="136" t="s">
        <v>1675</v>
      </c>
      <c r="D167" s="137" t="s">
        <v>2021</v>
      </c>
      <c r="E167" s="136" t="s">
        <v>626</v>
      </c>
      <c r="F167" s="136" t="s">
        <v>1008</v>
      </c>
      <c r="G167" s="136" t="s">
        <v>1861</v>
      </c>
      <c r="H167" s="137" t="s">
        <v>1998</v>
      </c>
      <c r="I167" s="137"/>
      <c r="J167" s="137"/>
      <c r="K167" s="137"/>
      <c r="L167" s="137"/>
      <c r="M167" s="137"/>
      <c r="N167" s="136" t="s">
        <v>1688</v>
      </c>
      <c r="O167" s="136" t="s">
        <v>2055</v>
      </c>
      <c r="P167" s="137" t="s">
        <v>1722</v>
      </c>
      <c r="Q167" s="138"/>
      <c r="R167" s="136" t="s">
        <v>2056</v>
      </c>
      <c r="S167" s="115" t="s">
        <v>2055</v>
      </c>
      <c r="T167" s="115" t="s">
        <v>2024</v>
      </c>
      <c r="V167" s="115">
        <v>0</v>
      </c>
      <c r="W167" s="115">
        <v>0</v>
      </c>
    </row>
    <row r="168" spans="1:23" x14ac:dyDescent="0.4">
      <c r="A168" s="114" t="s">
        <v>2057</v>
      </c>
      <c r="B168" s="115" t="s">
        <v>1674</v>
      </c>
      <c r="C168" s="136" t="s">
        <v>1675</v>
      </c>
      <c r="D168" s="137" t="s">
        <v>2021</v>
      </c>
      <c r="E168" s="136" t="s">
        <v>626</v>
      </c>
      <c r="F168" s="136" t="s">
        <v>1658</v>
      </c>
      <c r="G168" s="136" t="s">
        <v>1932</v>
      </c>
      <c r="H168" s="137" t="s">
        <v>1933</v>
      </c>
      <c r="I168" s="137"/>
      <c r="J168" s="137"/>
      <c r="K168" s="137"/>
      <c r="L168" s="137"/>
      <c r="M168" s="137"/>
      <c r="N168" s="136" t="s">
        <v>1680</v>
      </c>
      <c r="O168" s="136" t="s">
        <v>2057</v>
      </c>
      <c r="P168" s="137" t="s">
        <v>1722</v>
      </c>
      <c r="Q168" s="138"/>
      <c r="R168" s="136" t="s">
        <v>2058</v>
      </c>
      <c r="S168" s="115" t="s">
        <v>2057</v>
      </c>
      <c r="T168" s="115" t="s">
        <v>2024</v>
      </c>
      <c r="V168" s="115">
        <v>0</v>
      </c>
      <c r="W168" s="115">
        <v>0</v>
      </c>
    </row>
    <row r="169" spans="1:23" x14ac:dyDescent="0.4">
      <c r="A169" s="114" t="s">
        <v>2059</v>
      </c>
      <c r="B169" s="115" t="s">
        <v>1674</v>
      </c>
      <c r="C169" s="136" t="s">
        <v>1675</v>
      </c>
      <c r="D169" s="137" t="s">
        <v>2021</v>
      </c>
      <c r="E169" s="136" t="s">
        <v>626</v>
      </c>
      <c r="F169" s="136" t="s">
        <v>1658</v>
      </c>
      <c r="G169" s="136" t="s">
        <v>1932</v>
      </c>
      <c r="H169" s="137" t="s">
        <v>1933</v>
      </c>
      <c r="I169" s="137"/>
      <c r="J169" s="137"/>
      <c r="K169" s="137"/>
      <c r="L169" s="137"/>
      <c r="M169" s="137"/>
      <c r="N169" s="136" t="s">
        <v>1685</v>
      </c>
      <c r="O169" s="136" t="s">
        <v>2059</v>
      </c>
      <c r="P169" s="137" t="s">
        <v>1722</v>
      </c>
      <c r="Q169" s="138"/>
      <c r="R169" s="136" t="s">
        <v>2060</v>
      </c>
      <c r="S169" s="115" t="s">
        <v>2059</v>
      </c>
      <c r="T169" s="115" t="s">
        <v>2024</v>
      </c>
      <c r="V169" s="115">
        <v>0</v>
      </c>
      <c r="W169" s="115">
        <v>0</v>
      </c>
    </row>
    <row r="170" spans="1:23" x14ac:dyDescent="0.4">
      <c r="A170" s="114" t="s">
        <v>2061</v>
      </c>
      <c r="B170" s="115" t="s">
        <v>1674</v>
      </c>
      <c r="C170" s="136" t="s">
        <v>1675</v>
      </c>
      <c r="D170" s="137" t="s">
        <v>2021</v>
      </c>
      <c r="E170" s="136" t="s">
        <v>626</v>
      </c>
      <c r="F170" s="136" t="s">
        <v>1658</v>
      </c>
      <c r="G170" s="136" t="s">
        <v>1932</v>
      </c>
      <c r="H170" s="137" t="s">
        <v>1933</v>
      </c>
      <c r="I170" s="137"/>
      <c r="J170" s="137"/>
      <c r="K170" s="137"/>
      <c r="L170" s="137"/>
      <c r="M170" s="137"/>
      <c r="N170" s="136" t="s">
        <v>1688</v>
      </c>
      <c r="O170" s="136" t="s">
        <v>2061</v>
      </c>
      <c r="P170" s="137" t="s">
        <v>1722</v>
      </c>
      <c r="Q170" s="138"/>
      <c r="R170" s="136" t="s">
        <v>2062</v>
      </c>
      <c r="S170" s="115" t="s">
        <v>2061</v>
      </c>
      <c r="T170" s="115" t="s">
        <v>2024</v>
      </c>
      <c r="V170" s="115">
        <v>0</v>
      </c>
      <c r="W170" s="115">
        <v>0</v>
      </c>
    </row>
    <row r="171" spans="1:23" x14ac:dyDescent="0.4">
      <c r="C171" s="136"/>
      <c r="D171" s="137"/>
      <c r="E171" s="136"/>
      <c r="F171" s="136"/>
      <c r="G171" s="136"/>
      <c r="H171" s="137"/>
      <c r="I171" s="137"/>
      <c r="J171" s="137"/>
      <c r="K171" s="137"/>
      <c r="L171" s="137"/>
      <c r="M171" s="137"/>
      <c r="N171" s="136"/>
      <c r="O171" s="136"/>
      <c r="P171" s="137"/>
      <c r="Q171" s="138"/>
      <c r="R171" s="136"/>
    </row>
    <row r="172" spans="1:23" x14ac:dyDescent="0.4">
      <c r="C172" s="136"/>
      <c r="D172" s="137"/>
      <c r="E172" s="136"/>
      <c r="F172" s="136"/>
      <c r="G172" s="136"/>
      <c r="H172" s="137"/>
      <c r="I172" s="137"/>
      <c r="J172" s="137"/>
      <c r="K172" s="137"/>
      <c r="L172" s="137"/>
      <c r="M172" s="137"/>
      <c r="N172" s="136"/>
      <c r="O172" s="136"/>
      <c r="P172" s="137"/>
      <c r="Q172" s="138"/>
      <c r="R172" s="136"/>
    </row>
    <row r="173" spans="1:23" x14ac:dyDescent="0.4">
      <c r="C173" s="136"/>
      <c r="D173" s="137"/>
      <c r="E173" s="136"/>
      <c r="F173" s="136"/>
      <c r="G173" s="136"/>
      <c r="H173" s="137"/>
      <c r="I173" s="137"/>
      <c r="J173" s="137"/>
      <c r="K173" s="137"/>
      <c r="L173" s="137"/>
      <c r="M173" s="137"/>
      <c r="N173" s="136"/>
      <c r="O173" s="136"/>
      <c r="P173" s="137"/>
      <c r="Q173" s="138"/>
      <c r="R173" s="136"/>
    </row>
    <row r="174" spans="1:23" x14ac:dyDescent="0.4">
      <c r="C174" s="136"/>
      <c r="D174" s="137"/>
      <c r="E174" s="136"/>
      <c r="F174" s="136"/>
      <c r="G174" s="136"/>
      <c r="H174" s="137"/>
      <c r="I174" s="137"/>
      <c r="J174" s="137"/>
      <c r="K174" s="137"/>
      <c r="L174" s="137"/>
      <c r="M174" s="137"/>
      <c r="N174" s="136"/>
      <c r="O174" s="136"/>
      <c r="P174" s="137"/>
      <c r="Q174" s="138"/>
      <c r="R174" s="136"/>
    </row>
    <row r="175" spans="1:23" x14ac:dyDescent="0.4">
      <c r="C175" s="136"/>
      <c r="D175" s="137"/>
      <c r="E175" s="136"/>
      <c r="F175" s="136"/>
      <c r="G175" s="136"/>
      <c r="H175" s="137"/>
      <c r="I175" s="137"/>
      <c r="J175" s="137"/>
      <c r="K175" s="137"/>
      <c r="L175" s="137"/>
      <c r="M175" s="137"/>
      <c r="N175" s="136"/>
      <c r="O175" s="136"/>
      <c r="P175" s="137"/>
      <c r="Q175" s="138"/>
      <c r="R175" s="136"/>
    </row>
    <row r="176" spans="1:23" x14ac:dyDescent="0.4">
      <c r="C176" s="136"/>
      <c r="D176" s="137"/>
      <c r="E176" s="136"/>
      <c r="F176" s="136"/>
      <c r="G176" s="136"/>
      <c r="H176" s="137"/>
      <c r="I176" s="137"/>
      <c r="J176" s="137"/>
      <c r="K176" s="137"/>
      <c r="L176" s="137"/>
      <c r="M176" s="137"/>
      <c r="N176" s="136"/>
      <c r="O176" s="136"/>
      <c r="P176" s="137"/>
      <c r="Q176" s="138"/>
      <c r="R176" s="136"/>
    </row>
    <row r="177" spans="3:18" x14ac:dyDescent="0.4">
      <c r="C177" s="136"/>
      <c r="D177" s="137"/>
      <c r="E177" s="136"/>
      <c r="F177" s="136"/>
      <c r="G177" s="136"/>
      <c r="H177" s="137"/>
      <c r="I177" s="137"/>
      <c r="J177" s="137"/>
      <c r="K177" s="137"/>
      <c r="L177" s="137"/>
      <c r="M177" s="137"/>
      <c r="N177" s="136"/>
      <c r="O177" s="136"/>
      <c r="P177" s="137"/>
      <c r="Q177" s="138"/>
      <c r="R177" s="136"/>
    </row>
    <row r="178" spans="3:18" x14ac:dyDescent="0.4">
      <c r="C178" s="136"/>
      <c r="D178" s="137"/>
      <c r="E178" s="136"/>
      <c r="F178" s="136"/>
      <c r="G178" s="136"/>
      <c r="H178" s="137"/>
      <c r="I178" s="137"/>
      <c r="J178" s="137"/>
      <c r="K178" s="137"/>
      <c r="L178" s="137"/>
      <c r="M178" s="137"/>
      <c r="N178" s="136"/>
      <c r="O178" s="136"/>
      <c r="P178" s="137"/>
      <c r="Q178" s="138"/>
      <c r="R178" s="136"/>
    </row>
    <row r="179" spans="3:18" x14ac:dyDescent="0.4">
      <c r="C179" s="136"/>
      <c r="D179" s="137"/>
      <c r="E179" s="136"/>
      <c r="F179" s="136"/>
      <c r="G179" s="136"/>
      <c r="H179" s="137"/>
      <c r="I179" s="137"/>
      <c r="J179" s="137"/>
      <c r="K179" s="137"/>
      <c r="L179" s="137"/>
      <c r="M179" s="137"/>
      <c r="N179" s="136"/>
      <c r="O179" s="136"/>
      <c r="P179" s="137"/>
      <c r="Q179" s="138"/>
      <c r="R179" s="136"/>
    </row>
    <row r="180" spans="3:18" x14ac:dyDescent="0.4">
      <c r="C180" s="136"/>
      <c r="D180" s="137"/>
      <c r="E180" s="136"/>
      <c r="F180" s="136"/>
      <c r="G180" s="136"/>
      <c r="H180" s="137"/>
      <c r="I180" s="137"/>
      <c r="J180" s="137"/>
      <c r="K180" s="137"/>
      <c r="L180" s="137"/>
      <c r="M180" s="137"/>
      <c r="N180" s="136"/>
      <c r="O180" s="136"/>
      <c r="P180" s="137"/>
      <c r="Q180" s="138"/>
      <c r="R180" s="136"/>
    </row>
    <row r="181" spans="3:18" x14ac:dyDescent="0.4">
      <c r="C181" s="136"/>
      <c r="D181" s="137"/>
      <c r="E181" s="136"/>
      <c r="F181" s="136"/>
      <c r="G181" s="136"/>
      <c r="H181" s="137"/>
      <c r="I181" s="137"/>
      <c r="J181" s="137"/>
      <c r="K181" s="137"/>
      <c r="L181" s="137"/>
      <c r="M181" s="137"/>
      <c r="N181" s="136"/>
      <c r="O181" s="136"/>
      <c r="P181" s="137"/>
      <c r="Q181" s="138"/>
      <c r="R181" s="136"/>
    </row>
    <row r="182" spans="3:18" x14ac:dyDescent="0.4">
      <c r="C182" s="136"/>
      <c r="D182" s="137"/>
      <c r="E182" s="136"/>
      <c r="F182" s="136"/>
      <c r="G182" s="136"/>
      <c r="H182" s="137"/>
      <c r="I182" s="137"/>
      <c r="J182" s="137"/>
      <c r="K182" s="137"/>
      <c r="L182" s="137"/>
      <c r="M182" s="137"/>
      <c r="N182" s="136"/>
      <c r="O182" s="136"/>
      <c r="P182" s="137"/>
      <c r="Q182" s="138"/>
      <c r="R182" s="136"/>
    </row>
    <row r="183" spans="3:18" x14ac:dyDescent="0.4">
      <c r="C183" s="136"/>
      <c r="D183" s="137"/>
      <c r="E183" s="136"/>
      <c r="F183" s="136"/>
      <c r="G183" s="136"/>
      <c r="H183" s="137"/>
      <c r="I183" s="137"/>
      <c r="J183" s="137"/>
      <c r="K183" s="137"/>
      <c r="L183" s="137"/>
      <c r="M183" s="137"/>
      <c r="N183" s="136"/>
      <c r="O183" s="136"/>
      <c r="P183" s="137"/>
      <c r="Q183" s="138"/>
      <c r="R183" s="136"/>
    </row>
    <row r="184" spans="3:18" x14ac:dyDescent="0.4">
      <c r="C184" s="136"/>
      <c r="D184" s="137"/>
      <c r="E184" s="136"/>
      <c r="F184" s="136"/>
      <c r="G184" s="136"/>
      <c r="H184" s="137"/>
      <c r="I184" s="137"/>
      <c r="J184" s="137"/>
      <c r="K184" s="137"/>
      <c r="L184" s="137"/>
      <c r="M184" s="137"/>
      <c r="N184" s="136"/>
      <c r="O184" s="136"/>
      <c r="P184" s="137"/>
      <c r="Q184" s="138"/>
      <c r="R184" s="136"/>
    </row>
    <row r="185" spans="3:18" x14ac:dyDescent="0.4">
      <c r="C185" s="136"/>
      <c r="D185" s="137"/>
      <c r="E185" s="136"/>
      <c r="F185" s="136"/>
      <c r="G185" s="136"/>
      <c r="H185" s="137"/>
      <c r="I185" s="137"/>
      <c r="J185" s="137"/>
      <c r="K185" s="137"/>
      <c r="L185" s="137"/>
      <c r="M185" s="137"/>
      <c r="N185" s="136"/>
      <c r="O185" s="136"/>
      <c r="P185" s="137"/>
      <c r="Q185" s="138"/>
      <c r="R185" s="136"/>
    </row>
    <row r="186" spans="3:18" x14ac:dyDescent="0.4">
      <c r="C186" s="136"/>
      <c r="D186" s="137"/>
      <c r="E186" s="136"/>
      <c r="F186" s="136"/>
      <c r="G186" s="136"/>
      <c r="H186" s="137"/>
      <c r="I186" s="137"/>
      <c r="J186" s="137"/>
      <c r="K186" s="137"/>
      <c r="L186" s="137"/>
      <c r="M186" s="137"/>
      <c r="N186" s="136"/>
      <c r="O186" s="136"/>
      <c r="P186" s="137"/>
      <c r="Q186" s="138"/>
      <c r="R186" s="136"/>
    </row>
    <row r="187" spans="3:18" x14ac:dyDescent="0.4">
      <c r="C187" s="136"/>
      <c r="D187" s="137"/>
      <c r="E187" s="136"/>
      <c r="F187" s="136"/>
      <c r="G187" s="136"/>
      <c r="H187" s="137"/>
      <c r="I187" s="137"/>
      <c r="J187" s="137"/>
      <c r="K187" s="137"/>
      <c r="L187" s="137"/>
      <c r="M187" s="137"/>
      <c r="N187" s="136"/>
      <c r="O187" s="136"/>
      <c r="P187" s="137"/>
      <c r="Q187" s="138"/>
      <c r="R187" s="136"/>
    </row>
    <row r="188" spans="3:18" x14ac:dyDescent="0.4">
      <c r="C188" s="136"/>
      <c r="D188" s="137"/>
      <c r="E188" s="136"/>
      <c r="F188" s="136"/>
      <c r="G188" s="136"/>
      <c r="H188" s="137"/>
      <c r="I188" s="137"/>
      <c r="J188" s="137"/>
      <c r="K188" s="137"/>
      <c r="L188" s="137"/>
      <c r="M188" s="137"/>
      <c r="N188" s="136"/>
      <c r="O188" s="136"/>
      <c r="P188" s="137"/>
      <c r="Q188" s="138"/>
      <c r="R188" s="136"/>
    </row>
    <row r="189" spans="3:18" x14ac:dyDescent="0.4">
      <c r="C189" s="136"/>
      <c r="D189" s="137"/>
      <c r="E189" s="136"/>
      <c r="F189" s="136"/>
      <c r="G189" s="136"/>
      <c r="H189" s="137"/>
      <c r="I189" s="137"/>
      <c r="J189" s="137"/>
      <c r="K189" s="137"/>
      <c r="L189" s="137"/>
      <c r="M189" s="137"/>
      <c r="N189" s="136"/>
      <c r="O189" s="136"/>
      <c r="P189" s="137"/>
      <c r="Q189" s="138"/>
      <c r="R189" s="136"/>
    </row>
    <row r="190" spans="3:18" x14ac:dyDescent="0.4">
      <c r="C190" s="136"/>
      <c r="D190" s="137"/>
      <c r="E190" s="136"/>
      <c r="F190" s="136"/>
      <c r="G190" s="136"/>
      <c r="H190" s="137"/>
      <c r="I190" s="137"/>
      <c r="J190" s="137"/>
      <c r="K190" s="137"/>
      <c r="L190" s="137"/>
      <c r="M190" s="137"/>
      <c r="N190" s="136"/>
      <c r="O190" s="136"/>
      <c r="P190" s="137"/>
      <c r="Q190" s="138"/>
      <c r="R190" s="136"/>
    </row>
    <row r="191" spans="3:18" x14ac:dyDescent="0.4">
      <c r="C191" s="136"/>
      <c r="D191" s="137"/>
      <c r="E191" s="136"/>
      <c r="F191" s="136"/>
      <c r="G191" s="136"/>
      <c r="H191" s="137"/>
      <c r="I191" s="137"/>
      <c r="J191" s="137"/>
      <c r="K191" s="137"/>
      <c r="L191" s="137"/>
      <c r="M191" s="137"/>
      <c r="N191" s="136"/>
      <c r="O191" s="136"/>
      <c r="P191" s="137"/>
      <c r="Q191" s="138"/>
      <c r="R191" s="136"/>
    </row>
    <row r="192" spans="3:18" x14ac:dyDescent="0.4">
      <c r="C192" s="136"/>
      <c r="D192" s="137"/>
      <c r="E192" s="136"/>
      <c r="F192" s="136"/>
      <c r="G192" s="136"/>
      <c r="H192" s="137"/>
      <c r="I192" s="137"/>
      <c r="J192" s="137"/>
      <c r="K192" s="137"/>
      <c r="L192" s="137"/>
      <c r="M192" s="137"/>
      <c r="N192" s="136"/>
      <c r="O192" s="136"/>
      <c r="P192" s="137"/>
      <c r="Q192" s="138"/>
      <c r="R192" s="136"/>
    </row>
    <row r="193" spans="3:18" x14ac:dyDescent="0.4">
      <c r="C193" s="136"/>
      <c r="D193" s="137"/>
      <c r="E193" s="136"/>
      <c r="F193" s="136"/>
      <c r="G193" s="136"/>
      <c r="H193" s="137"/>
      <c r="I193" s="137"/>
      <c r="J193" s="137"/>
      <c r="K193" s="137"/>
      <c r="L193" s="137"/>
      <c r="M193" s="137"/>
      <c r="N193" s="136"/>
      <c r="O193" s="136"/>
      <c r="P193" s="137"/>
      <c r="Q193" s="138"/>
      <c r="R193" s="136"/>
    </row>
    <row r="194" spans="3:18" x14ac:dyDescent="0.4">
      <c r="C194" s="136"/>
      <c r="D194" s="137"/>
      <c r="E194" s="136"/>
      <c r="F194" s="136"/>
      <c r="G194" s="136"/>
      <c r="H194" s="137"/>
      <c r="I194" s="137"/>
      <c r="J194" s="137"/>
      <c r="K194" s="137"/>
      <c r="L194" s="137"/>
      <c r="M194" s="137"/>
      <c r="N194" s="136"/>
      <c r="O194" s="136"/>
      <c r="P194" s="137"/>
      <c r="Q194" s="138"/>
      <c r="R194" s="136"/>
    </row>
    <row r="195" spans="3:18" x14ac:dyDescent="0.4">
      <c r="C195" s="136"/>
      <c r="D195" s="137"/>
      <c r="E195" s="136"/>
      <c r="F195" s="136"/>
      <c r="G195" s="136"/>
      <c r="H195" s="137"/>
      <c r="I195" s="137"/>
      <c r="J195" s="137"/>
      <c r="K195" s="137"/>
      <c r="L195" s="137"/>
      <c r="M195" s="137"/>
      <c r="N195" s="136"/>
      <c r="O195" s="136"/>
      <c r="P195" s="137"/>
      <c r="Q195" s="138"/>
      <c r="R195" s="136"/>
    </row>
    <row r="196" spans="3:18" x14ac:dyDescent="0.4">
      <c r="C196" s="136"/>
      <c r="D196" s="137"/>
      <c r="E196" s="136"/>
      <c r="F196" s="136"/>
      <c r="G196" s="136"/>
      <c r="H196" s="137"/>
      <c r="I196" s="137"/>
      <c r="J196" s="137"/>
      <c r="K196" s="137"/>
      <c r="L196" s="137"/>
      <c r="M196" s="137"/>
      <c r="N196" s="136"/>
      <c r="O196" s="136"/>
      <c r="P196" s="137"/>
      <c r="Q196" s="138"/>
      <c r="R196" s="136"/>
    </row>
    <row r="197" spans="3:18" x14ac:dyDescent="0.4">
      <c r="C197" s="136"/>
      <c r="D197" s="137"/>
      <c r="E197" s="136"/>
      <c r="F197" s="136"/>
      <c r="G197" s="136"/>
      <c r="H197" s="137"/>
      <c r="I197" s="137"/>
      <c r="J197" s="137"/>
      <c r="K197" s="137"/>
      <c r="L197" s="137"/>
      <c r="M197" s="137"/>
      <c r="N197" s="136"/>
      <c r="O197" s="136"/>
      <c r="P197" s="137"/>
      <c r="Q197" s="138"/>
      <c r="R197" s="136"/>
    </row>
    <row r="198" spans="3:18" x14ac:dyDescent="0.4">
      <c r="C198" s="136"/>
      <c r="D198" s="137"/>
      <c r="E198" s="136"/>
      <c r="F198" s="136"/>
      <c r="G198" s="136"/>
      <c r="H198" s="137"/>
      <c r="I198" s="137"/>
      <c r="J198" s="137"/>
      <c r="K198" s="137"/>
      <c r="L198" s="137"/>
      <c r="M198" s="137"/>
      <c r="N198" s="136"/>
      <c r="O198" s="136"/>
      <c r="P198" s="137"/>
      <c r="Q198" s="138"/>
      <c r="R198" s="136"/>
    </row>
    <row r="199" spans="3:18" x14ac:dyDescent="0.4">
      <c r="C199" s="136"/>
      <c r="D199" s="137"/>
      <c r="E199" s="136"/>
      <c r="F199" s="136"/>
      <c r="G199" s="136"/>
      <c r="H199" s="137"/>
      <c r="I199" s="137"/>
      <c r="J199" s="137"/>
      <c r="K199" s="137"/>
      <c r="L199" s="137"/>
      <c r="M199" s="137"/>
      <c r="N199" s="136"/>
      <c r="O199" s="136"/>
      <c r="P199" s="137"/>
      <c r="Q199" s="138"/>
      <c r="R199" s="136"/>
    </row>
    <row r="200" spans="3:18" x14ac:dyDescent="0.4">
      <c r="C200" s="136"/>
      <c r="D200" s="137"/>
      <c r="E200" s="136"/>
      <c r="F200" s="136"/>
      <c r="G200" s="136"/>
      <c r="H200" s="137"/>
      <c r="I200" s="137"/>
      <c r="J200" s="137"/>
      <c r="K200" s="137"/>
      <c r="L200" s="137"/>
      <c r="M200" s="137"/>
      <c r="N200" s="136"/>
      <c r="O200" s="136"/>
      <c r="P200" s="137"/>
      <c r="Q200" s="138"/>
      <c r="R200" s="136"/>
    </row>
    <row r="201" spans="3:18" x14ac:dyDescent="0.4">
      <c r="C201" s="136"/>
      <c r="D201" s="137"/>
      <c r="E201" s="136"/>
      <c r="F201" s="136"/>
      <c r="G201" s="136"/>
      <c r="H201" s="137"/>
      <c r="I201" s="137"/>
      <c r="J201" s="137"/>
      <c r="K201" s="137"/>
      <c r="L201" s="137"/>
      <c r="M201" s="137"/>
      <c r="N201" s="136"/>
      <c r="O201" s="136"/>
      <c r="P201" s="137"/>
      <c r="Q201" s="138"/>
      <c r="R201" s="136"/>
    </row>
    <row r="202" spans="3:18" x14ac:dyDescent="0.4">
      <c r="C202" s="136"/>
      <c r="D202" s="137"/>
      <c r="E202" s="136"/>
      <c r="F202" s="136"/>
      <c r="G202" s="136"/>
      <c r="H202" s="137"/>
      <c r="I202" s="137"/>
      <c r="J202" s="137"/>
      <c r="K202" s="137"/>
      <c r="L202" s="137"/>
      <c r="M202" s="137"/>
      <c r="N202" s="136"/>
      <c r="O202" s="136"/>
      <c r="P202" s="137"/>
      <c r="Q202" s="138"/>
      <c r="R202" s="136"/>
    </row>
    <row r="203" spans="3:18" x14ac:dyDescent="0.4">
      <c r="C203" s="136"/>
      <c r="D203" s="137"/>
      <c r="E203" s="136"/>
      <c r="F203" s="136"/>
      <c r="G203" s="136"/>
      <c r="H203" s="137"/>
      <c r="I203" s="137"/>
      <c r="J203" s="137"/>
      <c r="K203" s="137"/>
      <c r="L203" s="137"/>
      <c r="M203" s="137"/>
      <c r="N203" s="136"/>
      <c r="O203" s="136"/>
      <c r="P203" s="137"/>
      <c r="Q203" s="138"/>
      <c r="R203" s="136"/>
    </row>
    <row r="204" spans="3:18" x14ac:dyDescent="0.4">
      <c r="C204" s="136"/>
      <c r="D204" s="137"/>
      <c r="E204" s="136"/>
      <c r="F204" s="136"/>
      <c r="G204" s="136"/>
      <c r="H204" s="137"/>
      <c r="I204" s="137"/>
      <c r="J204" s="137"/>
      <c r="K204" s="137"/>
      <c r="L204" s="137"/>
      <c r="M204" s="137"/>
      <c r="N204" s="136"/>
      <c r="O204" s="136"/>
      <c r="P204" s="137"/>
      <c r="Q204" s="138"/>
      <c r="R204" s="136"/>
    </row>
    <row r="205" spans="3:18" x14ac:dyDescent="0.4">
      <c r="C205" s="136"/>
      <c r="D205" s="137"/>
      <c r="E205" s="136"/>
      <c r="F205" s="136"/>
      <c r="G205" s="136"/>
      <c r="H205" s="137"/>
      <c r="I205" s="137"/>
      <c r="J205" s="137"/>
      <c r="K205" s="137"/>
      <c r="L205" s="137"/>
      <c r="M205" s="137"/>
      <c r="N205" s="136"/>
      <c r="O205" s="136"/>
      <c r="P205" s="137"/>
      <c r="Q205" s="138"/>
      <c r="R205" s="136"/>
    </row>
    <row r="206" spans="3:18" x14ac:dyDescent="0.4">
      <c r="C206" s="136"/>
      <c r="D206" s="137"/>
      <c r="E206" s="136"/>
      <c r="F206" s="136"/>
      <c r="G206" s="136"/>
      <c r="H206" s="137"/>
      <c r="I206" s="137"/>
      <c r="J206" s="137"/>
      <c r="K206" s="137"/>
      <c r="L206" s="137"/>
      <c r="M206" s="137"/>
      <c r="N206" s="136"/>
      <c r="O206" s="136"/>
      <c r="P206" s="137"/>
      <c r="Q206" s="138"/>
      <c r="R206" s="136"/>
    </row>
    <row r="207" spans="3:18" x14ac:dyDescent="0.4">
      <c r="C207" s="136"/>
      <c r="D207" s="137"/>
      <c r="E207" s="136"/>
      <c r="F207" s="136"/>
      <c r="G207" s="136"/>
      <c r="H207" s="137"/>
      <c r="I207" s="137"/>
      <c r="J207" s="137"/>
      <c r="K207" s="137"/>
      <c r="L207" s="137"/>
      <c r="M207" s="137"/>
      <c r="N207" s="136"/>
      <c r="O207" s="136"/>
      <c r="P207" s="137"/>
      <c r="Q207" s="138"/>
      <c r="R207" s="136"/>
    </row>
    <row r="208" spans="3:18" x14ac:dyDescent="0.4">
      <c r="C208" s="136"/>
      <c r="D208" s="137"/>
      <c r="E208" s="136"/>
      <c r="F208" s="136"/>
      <c r="G208" s="136"/>
      <c r="H208" s="137"/>
      <c r="I208" s="137"/>
      <c r="J208" s="137"/>
      <c r="K208" s="137"/>
      <c r="L208" s="137"/>
      <c r="M208" s="137"/>
      <c r="N208" s="136"/>
      <c r="O208" s="136"/>
      <c r="P208" s="137"/>
      <c r="Q208" s="138"/>
      <c r="R208" s="136"/>
    </row>
    <row r="209" spans="3:18" x14ac:dyDescent="0.4">
      <c r="C209" s="136"/>
      <c r="D209" s="137"/>
      <c r="E209" s="136"/>
      <c r="F209" s="136"/>
      <c r="G209" s="136"/>
      <c r="H209" s="137"/>
      <c r="I209" s="137"/>
      <c r="J209" s="137"/>
      <c r="K209" s="137"/>
      <c r="L209" s="137"/>
      <c r="M209" s="137"/>
      <c r="N209" s="136"/>
      <c r="O209" s="136"/>
      <c r="P209" s="137"/>
      <c r="Q209" s="138"/>
      <c r="R209" s="136"/>
    </row>
    <row r="210" spans="3:18" x14ac:dyDescent="0.4">
      <c r="C210" s="136"/>
      <c r="D210" s="137"/>
      <c r="E210" s="136"/>
      <c r="F210" s="136"/>
      <c r="G210" s="136"/>
      <c r="H210" s="137"/>
      <c r="I210" s="137"/>
      <c r="J210" s="137"/>
      <c r="K210" s="137"/>
      <c r="L210" s="137"/>
      <c r="M210" s="137"/>
      <c r="N210" s="136"/>
      <c r="O210" s="136"/>
      <c r="P210" s="137"/>
      <c r="Q210" s="138"/>
      <c r="R210" s="136"/>
    </row>
    <row r="211" spans="3:18" x14ac:dyDescent="0.4">
      <c r="C211" s="136"/>
      <c r="D211" s="137"/>
      <c r="E211" s="136"/>
      <c r="F211" s="136"/>
      <c r="G211" s="136"/>
      <c r="H211" s="137"/>
      <c r="I211" s="137"/>
      <c r="J211" s="137"/>
      <c r="K211" s="137"/>
      <c r="L211" s="137"/>
      <c r="M211" s="137"/>
      <c r="N211" s="136"/>
      <c r="O211" s="136"/>
      <c r="P211" s="137"/>
      <c r="Q211" s="138"/>
      <c r="R211" s="136"/>
    </row>
    <row r="212" spans="3:18" x14ac:dyDescent="0.4">
      <c r="C212" s="136"/>
      <c r="D212" s="137"/>
      <c r="E212" s="136"/>
      <c r="F212" s="136"/>
      <c r="G212" s="136"/>
      <c r="H212" s="137"/>
      <c r="I212" s="137"/>
      <c r="J212" s="137"/>
      <c r="K212" s="137"/>
      <c r="L212" s="137"/>
      <c r="M212" s="137"/>
      <c r="N212" s="136"/>
      <c r="O212" s="136"/>
      <c r="P212" s="137"/>
      <c r="Q212" s="138"/>
      <c r="R212" s="136"/>
    </row>
    <row r="213" spans="3:18" x14ac:dyDescent="0.4">
      <c r="C213" s="136"/>
      <c r="D213" s="137"/>
      <c r="E213" s="136"/>
      <c r="F213" s="136"/>
      <c r="G213" s="136"/>
      <c r="H213" s="137"/>
      <c r="I213" s="137"/>
      <c r="J213" s="137"/>
      <c r="K213" s="137"/>
      <c r="L213" s="137"/>
      <c r="M213" s="137"/>
      <c r="N213" s="136"/>
      <c r="O213" s="136"/>
      <c r="P213" s="137"/>
      <c r="Q213" s="138"/>
      <c r="R213" s="136"/>
    </row>
    <row r="214" spans="3:18" x14ac:dyDescent="0.4">
      <c r="C214" s="136"/>
      <c r="D214" s="137"/>
      <c r="E214" s="136"/>
      <c r="F214" s="136"/>
      <c r="G214" s="136"/>
      <c r="H214" s="137"/>
      <c r="I214" s="137"/>
      <c r="J214" s="137"/>
      <c r="K214" s="137"/>
      <c r="L214" s="137"/>
      <c r="M214" s="137"/>
      <c r="N214" s="136"/>
      <c r="O214" s="136"/>
      <c r="P214" s="137"/>
      <c r="Q214" s="138"/>
      <c r="R214" s="136"/>
    </row>
    <row r="215" spans="3:18" x14ac:dyDescent="0.4">
      <c r="C215" s="136"/>
      <c r="D215" s="137"/>
      <c r="E215" s="136"/>
      <c r="F215" s="136"/>
      <c r="G215" s="136"/>
      <c r="H215" s="137"/>
      <c r="I215" s="137"/>
      <c r="J215" s="137"/>
      <c r="K215" s="137"/>
      <c r="L215" s="137"/>
      <c r="M215" s="137"/>
      <c r="N215" s="136"/>
      <c r="O215" s="136"/>
      <c r="P215" s="137"/>
      <c r="Q215" s="138"/>
      <c r="R215" s="136"/>
    </row>
    <row r="216" spans="3:18" x14ac:dyDescent="0.4">
      <c r="C216" s="136"/>
      <c r="D216" s="137"/>
      <c r="E216" s="136"/>
      <c r="F216" s="136"/>
      <c r="G216" s="136"/>
      <c r="H216" s="137"/>
      <c r="I216" s="137"/>
      <c r="J216" s="137"/>
      <c r="K216" s="137"/>
      <c r="L216" s="137"/>
      <c r="M216" s="137"/>
      <c r="N216" s="136"/>
      <c r="O216" s="136"/>
      <c r="P216" s="137"/>
      <c r="Q216" s="138"/>
      <c r="R216" s="136"/>
    </row>
    <row r="217" spans="3:18" x14ac:dyDescent="0.4">
      <c r="C217" s="136"/>
      <c r="D217" s="137"/>
      <c r="E217" s="136"/>
      <c r="F217" s="136"/>
      <c r="G217" s="136"/>
      <c r="H217" s="137"/>
      <c r="I217" s="137"/>
      <c r="J217" s="137"/>
      <c r="K217" s="137"/>
      <c r="L217" s="137"/>
      <c r="M217" s="137"/>
      <c r="N217" s="136"/>
      <c r="O217" s="136"/>
      <c r="P217" s="137"/>
      <c r="Q217" s="138"/>
      <c r="R217" s="136"/>
    </row>
    <row r="218" spans="3:18" x14ac:dyDescent="0.4">
      <c r="C218" s="136"/>
      <c r="D218" s="137"/>
      <c r="E218" s="136"/>
      <c r="F218" s="136"/>
      <c r="G218" s="136"/>
      <c r="H218" s="137"/>
      <c r="I218" s="137"/>
      <c r="J218" s="137"/>
      <c r="K218" s="137"/>
      <c r="L218" s="137"/>
      <c r="M218" s="137"/>
      <c r="N218" s="136"/>
      <c r="O218" s="136"/>
      <c r="P218" s="137"/>
      <c r="Q218" s="138"/>
      <c r="R218" s="136"/>
    </row>
    <row r="219" spans="3:18" x14ac:dyDescent="0.4">
      <c r="C219" s="136"/>
      <c r="D219" s="137"/>
      <c r="E219" s="136"/>
      <c r="F219" s="136"/>
      <c r="G219" s="136"/>
      <c r="H219" s="137"/>
      <c r="I219" s="137"/>
      <c r="J219" s="137"/>
      <c r="K219" s="137"/>
      <c r="L219" s="137"/>
      <c r="M219" s="137"/>
      <c r="N219" s="136"/>
      <c r="O219" s="136"/>
      <c r="P219" s="137"/>
      <c r="Q219" s="138"/>
      <c r="R219" s="136"/>
    </row>
    <row r="220" spans="3:18" x14ac:dyDescent="0.4">
      <c r="C220" s="136"/>
      <c r="D220" s="137"/>
      <c r="E220" s="136"/>
      <c r="F220" s="136"/>
      <c r="G220" s="136"/>
      <c r="H220" s="137"/>
      <c r="I220" s="137"/>
      <c r="J220" s="137"/>
      <c r="K220" s="137"/>
      <c r="L220" s="137"/>
      <c r="M220" s="137"/>
      <c r="N220" s="136"/>
      <c r="O220" s="136"/>
      <c r="P220" s="137"/>
      <c r="Q220" s="138"/>
      <c r="R220" s="136"/>
    </row>
    <row r="221" spans="3:18" x14ac:dyDescent="0.4">
      <c r="C221" s="136"/>
      <c r="D221" s="137"/>
      <c r="E221" s="136"/>
      <c r="F221" s="136"/>
      <c r="G221" s="136"/>
      <c r="H221" s="137"/>
      <c r="I221" s="137"/>
      <c r="J221" s="137"/>
      <c r="K221" s="137"/>
      <c r="L221" s="137"/>
      <c r="M221" s="137"/>
      <c r="N221" s="136"/>
      <c r="O221" s="136"/>
      <c r="P221" s="137"/>
      <c r="Q221" s="138"/>
      <c r="R221" s="136"/>
    </row>
    <row r="222" spans="3:18" x14ac:dyDescent="0.4">
      <c r="C222" s="136"/>
      <c r="D222" s="137"/>
      <c r="E222" s="136"/>
      <c r="F222" s="136"/>
      <c r="G222" s="136"/>
      <c r="H222" s="137"/>
      <c r="I222" s="137"/>
      <c r="J222" s="137"/>
      <c r="K222" s="137"/>
      <c r="L222" s="137"/>
      <c r="M222" s="137"/>
      <c r="N222" s="136"/>
      <c r="O222" s="136"/>
      <c r="P222" s="137"/>
      <c r="Q222" s="138"/>
      <c r="R222" s="136"/>
    </row>
    <row r="223" spans="3:18" x14ac:dyDescent="0.4">
      <c r="C223" s="136"/>
      <c r="D223" s="137"/>
      <c r="E223" s="136"/>
      <c r="F223" s="136"/>
      <c r="G223" s="136"/>
      <c r="H223" s="137"/>
      <c r="I223" s="137"/>
      <c r="J223" s="137"/>
      <c r="K223" s="137"/>
      <c r="L223" s="137"/>
      <c r="M223" s="137"/>
      <c r="N223" s="136"/>
      <c r="O223" s="136"/>
      <c r="P223" s="137"/>
      <c r="Q223" s="138"/>
      <c r="R223" s="136"/>
    </row>
    <row r="224" spans="3:18" x14ac:dyDescent="0.4">
      <c r="C224" s="136"/>
      <c r="D224" s="137"/>
      <c r="E224" s="136"/>
      <c r="F224" s="136"/>
      <c r="G224" s="136"/>
      <c r="H224" s="137"/>
      <c r="I224" s="137"/>
      <c r="J224" s="137"/>
      <c r="K224" s="137"/>
      <c r="L224" s="137"/>
      <c r="M224" s="137"/>
      <c r="N224" s="136"/>
      <c r="O224" s="136"/>
      <c r="P224" s="137"/>
      <c r="Q224" s="138"/>
      <c r="R224" s="136"/>
    </row>
    <row r="225" spans="3:18" x14ac:dyDescent="0.4">
      <c r="C225" s="136"/>
      <c r="D225" s="137"/>
      <c r="E225" s="136"/>
      <c r="F225" s="136"/>
      <c r="G225" s="136"/>
      <c r="H225" s="137"/>
      <c r="I225" s="137"/>
      <c r="J225" s="137"/>
      <c r="K225" s="137"/>
      <c r="L225" s="137"/>
      <c r="M225" s="137"/>
      <c r="N225" s="136"/>
      <c r="O225" s="136"/>
      <c r="P225" s="137"/>
      <c r="Q225" s="138"/>
      <c r="R225" s="136"/>
    </row>
    <row r="226" spans="3:18" x14ac:dyDescent="0.4">
      <c r="C226" s="136"/>
      <c r="D226" s="137"/>
      <c r="E226" s="136"/>
      <c r="F226" s="136"/>
      <c r="G226" s="136"/>
      <c r="H226" s="137"/>
      <c r="I226" s="137"/>
      <c r="J226" s="137"/>
      <c r="K226" s="137"/>
      <c r="L226" s="137"/>
      <c r="M226" s="137"/>
      <c r="N226" s="136"/>
      <c r="O226" s="136"/>
      <c r="P226" s="137"/>
      <c r="Q226" s="138"/>
      <c r="R226" s="136"/>
    </row>
    <row r="227" spans="3:18" x14ac:dyDescent="0.4">
      <c r="C227" s="136"/>
      <c r="D227" s="137"/>
      <c r="E227" s="136"/>
      <c r="F227" s="136"/>
      <c r="G227" s="136"/>
      <c r="H227" s="137"/>
      <c r="I227" s="137"/>
      <c r="J227" s="137"/>
      <c r="K227" s="137"/>
      <c r="L227" s="137"/>
      <c r="M227" s="137"/>
      <c r="N227" s="136"/>
      <c r="O227" s="136"/>
      <c r="P227" s="137"/>
      <c r="Q227" s="138"/>
      <c r="R227" s="136"/>
    </row>
    <row r="228" spans="3:18" x14ac:dyDescent="0.4">
      <c r="C228" s="136"/>
      <c r="D228" s="137"/>
      <c r="E228" s="136"/>
      <c r="F228" s="136"/>
      <c r="G228" s="136"/>
      <c r="H228" s="137"/>
      <c r="I228" s="137"/>
      <c r="J228" s="137"/>
      <c r="K228" s="137"/>
      <c r="L228" s="137"/>
      <c r="M228" s="137"/>
      <c r="N228" s="136"/>
      <c r="O228" s="136"/>
      <c r="P228" s="137"/>
      <c r="Q228" s="138"/>
      <c r="R228" s="136"/>
    </row>
    <row r="229" spans="3:18" x14ac:dyDescent="0.4">
      <c r="C229" s="136"/>
      <c r="D229" s="137"/>
      <c r="E229" s="136"/>
      <c r="F229" s="136"/>
      <c r="G229" s="136"/>
      <c r="H229" s="137"/>
      <c r="I229" s="137"/>
      <c r="J229" s="137"/>
      <c r="K229" s="137"/>
      <c r="L229" s="137"/>
      <c r="M229" s="137"/>
      <c r="N229" s="136"/>
      <c r="O229" s="136"/>
      <c r="P229" s="137"/>
      <c r="Q229" s="138"/>
      <c r="R229" s="136"/>
    </row>
    <row r="230" spans="3:18" x14ac:dyDescent="0.4">
      <c r="C230" s="136"/>
      <c r="D230" s="137"/>
      <c r="E230" s="136"/>
      <c r="F230" s="136"/>
      <c r="G230" s="136"/>
      <c r="H230" s="137"/>
      <c r="I230" s="137"/>
      <c r="J230" s="137"/>
      <c r="K230" s="137"/>
      <c r="L230" s="137"/>
      <c r="M230" s="137"/>
      <c r="N230" s="136"/>
      <c r="O230" s="136"/>
      <c r="P230" s="137"/>
      <c r="Q230" s="138"/>
      <c r="R230" s="136"/>
    </row>
    <row r="231" spans="3:18" x14ac:dyDescent="0.4">
      <c r="C231" s="136"/>
      <c r="D231" s="137"/>
      <c r="E231" s="136"/>
      <c r="F231" s="136"/>
      <c r="G231" s="136"/>
      <c r="H231" s="137"/>
      <c r="I231" s="137"/>
      <c r="J231" s="137"/>
      <c r="K231" s="137"/>
      <c r="L231" s="137"/>
      <c r="M231" s="137"/>
      <c r="N231" s="136"/>
      <c r="O231" s="136"/>
      <c r="P231" s="137"/>
      <c r="Q231" s="138"/>
      <c r="R231" s="136"/>
    </row>
    <row r="232" spans="3:18" x14ac:dyDescent="0.4">
      <c r="C232" s="136"/>
      <c r="D232" s="137"/>
      <c r="E232" s="136"/>
      <c r="F232" s="136"/>
      <c r="G232" s="136"/>
      <c r="H232" s="137"/>
      <c r="I232" s="137"/>
      <c r="J232" s="137"/>
      <c r="K232" s="137"/>
      <c r="L232" s="137"/>
      <c r="M232" s="137"/>
      <c r="N232" s="136"/>
      <c r="O232" s="136"/>
      <c r="P232" s="137"/>
      <c r="Q232" s="138"/>
      <c r="R232" s="136"/>
    </row>
    <row r="233" spans="3:18" x14ac:dyDescent="0.4">
      <c r="C233" s="136"/>
      <c r="D233" s="137"/>
      <c r="E233" s="136"/>
      <c r="F233" s="136"/>
      <c r="G233" s="136"/>
      <c r="H233" s="137"/>
      <c r="I233" s="137"/>
      <c r="J233" s="137"/>
      <c r="K233" s="137"/>
      <c r="L233" s="137"/>
      <c r="M233" s="137"/>
      <c r="N233" s="136"/>
      <c r="O233" s="136"/>
      <c r="P233" s="137"/>
      <c r="Q233" s="138"/>
      <c r="R233" s="136"/>
    </row>
    <row r="234" spans="3:18" x14ac:dyDescent="0.4">
      <c r="C234" s="136"/>
      <c r="D234" s="137"/>
      <c r="E234" s="136"/>
      <c r="F234" s="136"/>
      <c r="G234" s="136"/>
      <c r="H234" s="137"/>
      <c r="I234" s="137"/>
      <c r="J234" s="137"/>
      <c r="K234" s="137"/>
      <c r="L234" s="137"/>
      <c r="M234" s="137"/>
      <c r="N234" s="136"/>
      <c r="O234" s="136"/>
      <c r="P234" s="137"/>
      <c r="Q234" s="138"/>
      <c r="R234" s="136"/>
    </row>
    <row r="235" spans="3:18" x14ac:dyDescent="0.4">
      <c r="C235" s="136"/>
      <c r="D235" s="137"/>
      <c r="E235" s="136"/>
      <c r="F235" s="136"/>
      <c r="G235" s="136"/>
      <c r="H235" s="137"/>
      <c r="I235" s="137"/>
      <c r="J235" s="137"/>
      <c r="K235" s="137"/>
      <c r="L235" s="137"/>
      <c r="M235" s="137"/>
      <c r="N235" s="136"/>
      <c r="O235" s="136"/>
      <c r="P235" s="137"/>
      <c r="Q235" s="138"/>
      <c r="R235" s="136"/>
    </row>
    <row r="236" spans="3:18" x14ac:dyDescent="0.4">
      <c r="C236" s="136"/>
      <c r="D236" s="137"/>
      <c r="E236" s="136"/>
      <c r="F236" s="136"/>
      <c r="G236" s="136"/>
      <c r="H236" s="137"/>
      <c r="I236" s="137"/>
      <c r="J236" s="137"/>
      <c r="K236" s="137"/>
      <c r="L236" s="137"/>
      <c r="M236" s="137"/>
      <c r="N236" s="136"/>
      <c r="O236" s="136"/>
      <c r="P236" s="137"/>
      <c r="Q236" s="138"/>
      <c r="R236" s="136"/>
    </row>
    <row r="237" spans="3:18" x14ac:dyDescent="0.4">
      <c r="C237" s="136"/>
      <c r="D237" s="137"/>
      <c r="E237" s="136"/>
      <c r="F237" s="136"/>
      <c r="G237" s="136"/>
      <c r="H237" s="137"/>
      <c r="I237" s="137"/>
      <c r="J237" s="137"/>
      <c r="K237" s="137"/>
      <c r="L237" s="137"/>
      <c r="M237" s="137"/>
      <c r="N237" s="136"/>
      <c r="O237" s="136"/>
      <c r="P237" s="137"/>
      <c r="Q237" s="138"/>
      <c r="R237" s="136"/>
    </row>
    <row r="238" spans="3:18" x14ac:dyDescent="0.4">
      <c r="C238" s="136"/>
      <c r="D238" s="137"/>
      <c r="E238" s="136"/>
      <c r="F238" s="136"/>
      <c r="G238" s="136"/>
      <c r="H238" s="137"/>
      <c r="I238" s="137"/>
      <c r="J238" s="137"/>
      <c r="K238" s="137"/>
      <c r="L238" s="137"/>
      <c r="M238" s="137"/>
      <c r="N238" s="136"/>
      <c r="O238" s="136"/>
      <c r="P238" s="137"/>
      <c r="Q238" s="138"/>
      <c r="R238" s="136"/>
    </row>
    <row r="239" spans="3:18" x14ac:dyDescent="0.4">
      <c r="C239" s="136"/>
      <c r="D239" s="137"/>
      <c r="E239" s="136"/>
      <c r="F239" s="136"/>
      <c r="G239" s="136"/>
      <c r="H239" s="137"/>
      <c r="I239" s="137"/>
      <c r="J239" s="137"/>
      <c r="K239" s="137"/>
      <c r="L239" s="137"/>
      <c r="M239" s="137"/>
      <c r="N239" s="136"/>
      <c r="O239" s="136"/>
      <c r="P239" s="137"/>
      <c r="Q239" s="138"/>
      <c r="R239" s="136"/>
    </row>
    <row r="240" spans="3:18" x14ac:dyDescent="0.4">
      <c r="C240" s="136"/>
      <c r="D240" s="137"/>
      <c r="E240" s="136"/>
      <c r="F240" s="136"/>
      <c r="G240" s="136"/>
      <c r="H240" s="137"/>
      <c r="I240" s="137"/>
      <c r="J240" s="137"/>
      <c r="K240" s="137"/>
      <c r="L240" s="137"/>
      <c r="M240" s="137"/>
      <c r="N240" s="136"/>
      <c r="O240" s="136"/>
      <c r="P240" s="137"/>
      <c r="Q240" s="138"/>
      <c r="R240" s="136"/>
    </row>
    <row r="241" spans="3:18" x14ac:dyDescent="0.4">
      <c r="C241" s="136"/>
      <c r="D241" s="137"/>
      <c r="E241" s="136"/>
      <c r="F241" s="136"/>
      <c r="G241" s="136"/>
      <c r="H241" s="137"/>
      <c r="I241" s="137"/>
      <c r="J241" s="137"/>
      <c r="K241" s="137"/>
      <c r="L241" s="137"/>
      <c r="M241" s="137"/>
      <c r="N241" s="136"/>
      <c r="O241" s="136"/>
      <c r="P241" s="137"/>
      <c r="Q241" s="138"/>
      <c r="R241" s="136"/>
    </row>
    <row r="242" spans="3:18" x14ac:dyDescent="0.4">
      <c r="C242" s="136"/>
      <c r="D242" s="137"/>
      <c r="E242" s="136"/>
      <c r="F242" s="136"/>
      <c r="G242" s="136"/>
      <c r="H242" s="137"/>
      <c r="I242" s="137"/>
      <c r="J242" s="137"/>
      <c r="K242" s="137"/>
      <c r="L242" s="137"/>
      <c r="M242" s="137"/>
      <c r="N242" s="136"/>
      <c r="O242" s="136"/>
      <c r="P242" s="137"/>
      <c r="Q242" s="138"/>
      <c r="R242" s="136"/>
    </row>
    <row r="243" spans="3:18" x14ac:dyDescent="0.4">
      <c r="C243" s="136"/>
      <c r="D243" s="137"/>
      <c r="E243" s="136"/>
      <c r="F243" s="136"/>
      <c r="G243" s="136"/>
      <c r="H243" s="137"/>
      <c r="I243" s="137"/>
      <c r="J243" s="137"/>
      <c r="K243" s="137"/>
      <c r="L243" s="137"/>
      <c r="M243" s="137"/>
      <c r="N243" s="136"/>
      <c r="O243" s="136"/>
      <c r="P243" s="137"/>
      <c r="Q243" s="138"/>
      <c r="R243" s="136"/>
    </row>
    <row r="244" spans="3:18" x14ac:dyDescent="0.4">
      <c r="C244" s="136"/>
      <c r="D244" s="137"/>
      <c r="E244" s="136"/>
      <c r="F244" s="136"/>
      <c r="G244" s="136"/>
      <c r="H244" s="137"/>
      <c r="I244" s="137"/>
      <c r="J244" s="137"/>
      <c r="K244" s="137"/>
      <c r="L244" s="137"/>
      <c r="M244" s="137"/>
      <c r="N244" s="136"/>
      <c r="O244" s="136"/>
      <c r="P244" s="137"/>
      <c r="Q244" s="138"/>
      <c r="R244" s="136"/>
    </row>
    <row r="245" spans="3:18" x14ac:dyDescent="0.4">
      <c r="C245" s="136"/>
      <c r="D245" s="137"/>
      <c r="E245" s="136"/>
      <c r="F245" s="136"/>
      <c r="G245" s="136"/>
      <c r="H245" s="137"/>
      <c r="I245" s="137"/>
      <c r="J245" s="137"/>
      <c r="K245" s="137"/>
      <c r="L245" s="137"/>
      <c r="M245" s="137"/>
      <c r="N245" s="136"/>
      <c r="O245" s="136"/>
      <c r="P245" s="137"/>
      <c r="Q245" s="138"/>
      <c r="R245" s="136"/>
    </row>
    <row r="246" spans="3:18" x14ac:dyDescent="0.4">
      <c r="C246" s="136"/>
      <c r="D246" s="137"/>
      <c r="E246" s="136"/>
      <c r="F246" s="136"/>
      <c r="G246" s="136"/>
      <c r="H246" s="137"/>
      <c r="I246" s="137"/>
      <c r="J246" s="137"/>
      <c r="K246" s="137"/>
      <c r="L246" s="137"/>
      <c r="M246" s="137"/>
      <c r="N246" s="136"/>
      <c r="O246" s="136"/>
      <c r="P246" s="137"/>
      <c r="Q246" s="138"/>
      <c r="R246" s="136"/>
    </row>
    <row r="247" spans="3:18" x14ac:dyDescent="0.4">
      <c r="C247" s="136"/>
      <c r="D247" s="137"/>
      <c r="E247" s="136"/>
      <c r="F247" s="136"/>
      <c r="G247" s="136"/>
      <c r="H247" s="137"/>
      <c r="I247" s="137"/>
      <c r="J247" s="137"/>
      <c r="K247" s="137"/>
      <c r="L247" s="137"/>
      <c r="M247" s="137"/>
      <c r="N247" s="136"/>
      <c r="O247" s="136"/>
      <c r="P247" s="137"/>
      <c r="Q247" s="138"/>
      <c r="R247" s="136"/>
    </row>
    <row r="248" spans="3:18" x14ac:dyDescent="0.4">
      <c r="C248" s="136"/>
      <c r="D248" s="137"/>
      <c r="E248" s="136"/>
      <c r="F248" s="136"/>
      <c r="G248" s="136"/>
      <c r="H248" s="137"/>
      <c r="I248" s="137"/>
      <c r="J248" s="137"/>
      <c r="K248" s="137"/>
      <c r="L248" s="137"/>
      <c r="M248" s="137"/>
      <c r="N248" s="136"/>
      <c r="O248" s="136"/>
      <c r="P248" s="137"/>
      <c r="Q248" s="138"/>
      <c r="R248" s="136"/>
    </row>
    <row r="249" spans="3:18" x14ac:dyDescent="0.4">
      <c r="C249" s="136"/>
      <c r="D249" s="137"/>
      <c r="E249" s="136"/>
      <c r="F249" s="136"/>
      <c r="G249" s="136"/>
      <c r="H249" s="137"/>
      <c r="I249" s="137"/>
      <c r="J249" s="137"/>
      <c r="K249" s="137"/>
      <c r="L249" s="137"/>
      <c r="M249" s="137"/>
      <c r="N249" s="136"/>
      <c r="O249" s="136"/>
      <c r="P249" s="137"/>
      <c r="Q249" s="138"/>
      <c r="R249" s="136"/>
    </row>
    <row r="250" spans="3:18" x14ac:dyDescent="0.4">
      <c r="C250" s="136"/>
      <c r="D250" s="137"/>
      <c r="E250" s="136"/>
      <c r="F250" s="136"/>
      <c r="G250" s="136"/>
      <c r="H250" s="137"/>
      <c r="I250" s="137"/>
      <c r="J250" s="137"/>
      <c r="K250" s="137"/>
      <c r="L250" s="137"/>
      <c r="M250" s="137"/>
      <c r="N250" s="136"/>
      <c r="O250" s="136"/>
      <c r="P250" s="137"/>
      <c r="Q250" s="138"/>
      <c r="R250" s="136"/>
    </row>
    <row r="251" spans="3:18" x14ac:dyDescent="0.4">
      <c r="C251" s="136"/>
      <c r="D251" s="137"/>
      <c r="E251" s="136"/>
      <c r="F251" s="136"/>
      <c r="G251" s="136"/>
      <c r="H251" s="137"/>
      <c r="I251" s="137"/>
      <c r="J251" s="137"/>
      <c r="K251" s="137"/>
      <c r="L251" s="137"/>
      <c r="M251" s="137"/>
      <c r="N251" s="136"/>
      <c r="O251" s="136"/>
      <c r="P251" s="137"/>
      <c r="Q251" s="138"/>
      <c r="R251" s="136"/>
    </row>
    <row r="252" spans="3:18" x14ac:dyDescent="0.4">
      <c r="C252" s="136"/>
      <c r="D252" s="137"/>
      <c r="E252" s="136"/>
      <c r="F252" s="136"/>
      <c r="G252" s="136"/>
      <c r="H252" s="137"/>
      <c r="I252" s="137"/>
      <c r="J252" s="137"/>
      <c r="K252" s="137"/>
      <c r="L252" s="137"/>
      <c r="M252" s="137"/>
      <c r="N252" s="136"/>
      <c r="O252" s="136"/>
      <c r="P252" s="137"/>
      <c r="Q252" s="138"/>
      <c r="R252" s="136"/>
    </row>
    <row r="253" spans="3:18" x14ac:dyDescent="0.4">
      <c r="C253" s="136"/>
      <c r="D253" s="137"/>
      <c r="E253" s="136"/>
      <c r="F253" s="136"/>
      <c r="G253" s="136"/>
      <c r="H253" s="137"/>
      <c r="I253" s="137"/>
      <c r="J253" s="137"/>
      <c r="K253" s="137"/>
      <c r="L253" s="137"/>
      <c r="M253" s="137"/>
      <c r="N253" s="136"/>
      <c r="O253" s="136"/>
      <c r="P253" s="137"/>
      <c r="Q253" s="138"/>
      <c r="R253" s="136"/>
    </row>
    <row r="254" spans="3:18" x14ac:dyDescent="0.4">
      <c r="C254" s="136"/>
      <c r="D254" s="137"/>
      <c r="E254" s="136"/>
      <c r="F254" s="136"/>
      <c r="G254" s="136"/>
      <c r="H254" s="137"/>
      <c r="I254" s="137"/>
      <c r="J254" s="137"/>
      <c r="K254" s="137"/>
      <c r="L254" s="137"/>
      <c r="M254" s="137"/>
      <c r="N254" s="136"/>
      <c r="O254" s="136"/>
      <c r="P254" s="137"/>
      <c r="Q254" s="138"/>
      <c r="R254" s="136"/>
    </row>
    <row r="255" spans="3:18" x14ac:dyDescent="0.4">
      <c r="C255" s="136"/>
      <c r="D255" s="137"/>
      <c r="E255" s="136"/>
      <c r="F255" s="136"/>
      <c r="G255" s="136"/>
      <c r="H255" s="137"/>
      <c r="I255" s="137"/>
      <c r="J255" s="137"/>
      <c r="K255" s="137"/>
      <c r="L255" s="137"/>
      <c r="M255" s="137"/>
      <c r="N255" s="136"/>
      <c r="O255" s="136"/>
      <c r="P255" s="137"/>
      <c r="Q255" s="138"/>
      <c r="R255" s="136"/>
    </row>
    <row r="256" spans="3:18" x14ac:dyDescent="0.4">
      <c r="C256" s="136"/>
      <c r="D256" s="137"/>
      <c r="E256" s="136"/>
      <c r="F256" s="136"/>
      <c r="G256" s="136"/>
      <c r="H256" s="137"/>
      <c r="I256" s="137"/>
      <c r="J256" s="137"/>
      <c r="K256" s="137"/>
      <c r="L256" s="137"/>
      <c r="M256" s="137"/>
      <c r="N256" s="136"/>
      <c r="O256" s="136"/>
      <c r="P256" s="137"/>
      <c r="Q256" s="138"/>
      <c r="R256" s="136"/>
    </row>
    <row r="257" spans="3:18" x14ac:dyDescent="0.4">
      <c r="C257" s="136"/>
      <c r="D257" s="137"/>
      <c r="E257" s="136"/>
      <c r="F257" s="136"/>
      <c r="G257" s="136"/>
      <c r="H257" s="137"/>
      <c r="I257" s="137"/>
      <c r="J257" s="137"/>
      <c r="K257" s="137"/>
      <c r="L257" s="137"/>
      <c r="M257" s="137"/>
      <c r="N257" s="136"/>
      <c r="O257" s="136"/>
      <c r="P257" s="137"/>
      <c r="Q257" s="138"/>
      <c r="R257" s="136"/>
    </row>
    <row r="258" spans="3:18" x14ac:dyDescent="0.4">
      <c r="C258" s="136"/>
      <c r="D258" s="137"/>
      <c r="E258" s="136"/>
      <c r="F258" s="136"/>
      <c r="G258" s="136"/>
      <c r="H258" s="137"/>
      <c r="I258" s="137"/>
      <c r="J258" s="137"/>
      <c r="K258" s="137"/>
      <c r="L258" s="137"/>
      <c r="M258" s="137"/>
      <c r="N258" s="136"/>
      <c r="O258" s="136"/>
      <c r="P258" s="137"/>
      <c r="Q258" s="138"/>
      <c r="R258" s="136"/>
    </row>
    <row r="259" spans="3:18" x14ac:dyDescent="0.4">
      <c r="C259" s="136"/>
      <c r="D259" s="137"/>
      <c r="E259" s="136"/>
      <c r="F259" s="136"/>
      <c r="G259" s="136"/>
      <c r="H259" s="137"/>
      <c r="I259" s="137"/>
      <c r="J259" s="137"/>
      <c r="K259" s="137"/>
      <c r="L259" s="137"/>
      <c r="M259" s="137"/>
      <c r="N259" s="136"/>
      <c r="O259" s="136"/>
      <c r="P259" s="137"/>
      <c r="Q259" s="138"/>
      <c r="R259" s="136"/>
    </row>
    <row r="260" spans="3:18" x14ac:dyDescent="0.4">
      <c r="C260" s="136"/>
      <c r="D260" s="137"/>
      <c r="E260" s="136"/>
      <c r="F260" s="136"/>
      <c r="G260" s="136"/>
      <c r="H260" s="137"/>
      <c r="I260" s="137"/>
      <c r="J260" s="137"/>
      <c r="K260" s="137"/>
      <c r="L260" s="137"/>
      <c r="M260" s="137"/>
      <c r="N260" s="136"/>
      <c r="O260" s="136"/>
      <c r="P260" s="137"/>
      <c r="Q260" s="138"/>
      <c r="R260" s="136"/>
    </row>
    <row r="261" spans="3:18" x14ac:dyDescent="0.4">
      <c r="C261" s="136"/>
      <c r="D261" s="137"/>
      <c r="E261" s="136"/>
      <c r="F261" s="136"/>
      <c r="G261" s="136"/>
      <c r="H261" s="137"/>
      <c r="I261" s="137"/>
      <c r="J261" s="137"/>
      <c r="K261" s="137"/>
      <c r="L261" s="137"/>
      <c r="M261" s="137"/>
      <c r="N261" s="136"/>
      <c r="O261" s="136"/>
      <c r="P261" s="137"/>
      <c r="Q261" s="138"/>
      <c r="R261" s="136"/>
    </row>
    <row r="262" spans="3:18" x14ac:dyDescent="0.4">
      <c r="C262" s="136"/>
      <c r="D262" s="137"/>
      <c r="E262" s="136"/>
      <c r="F262" s="136"/>
      <c r="G262" s="136"/>
      <c r="H262" s="137"/>
      <c r="I262" s="137"/>
      <c r="J262" s="137"/>
      <c r="K262" s="137"/>
      <c r="L262" s="137"/>
      <c r="M262" s="137"/>
      <c r="N262" s="136"/>
      <c r="O262" s="136"/>
      <c r="P262" s="137"/>
      <c r="Q262" s="138"/>
      <c r="R262" s="136"/>
    </row>
    <row r="263" spans="3:18" x14ac:dyDescent="0.4">
      <c r="C263" s="136"/>
      <c r="D263" s="137"/>
      <c r="E263" s="136"/>
      <c r="F263" s="136"/>
      <c r="G263" s="136"/>
      <c r="H263" s="137"/>
      <c r="I263" s="137"/>
      <c r="J263" s="137"/>
      <c r="K263" s="137"/>
      <c r="L263" s="137"/>
      <c r="M263" s="137"/>
      <c r="N263" s="136"/>
      <c r="O263" s="136"/>
      <c r="P263" s="137"/>
      <c r="Q263" s="138"/>
      <c r="R263" s="136"/>
    </row>
    <row r="264" spans="3:18" x14ac:dyDescent="0.4">
      <c r="C264" s="136"/>
      <c r="D264" s="137"/>
      <c r="E264" s="136"/>
      <c r="F264" s="136"/>
      <c r="G264" s="136"/>
      <c r="H264" s="137"/>
      <c r="I264" s="137"/>
      <c r="J264" s="137"/>
      <c r="K264" s="137"/>
      <c r="L264" s="137"/>
      <c r="M264" s="137"/>
      <c r="N264" s="136"/>
      <c r="O264" s="136"/>
      <c r="P264" s="137"/>
      <c r="Q264" s="138"/>
      <c r="R264" s="136"/>
    </row>
    <row r="265" spans="3:18" x14ac:dyDescent="0.4">
      <c r="C265" s="136"/>
      <c r="D265" s="137"/>
      <c r="E265" s="136"/>
      <c r="F265" s="136"/>
      <c r="G265" s="136"/>
      <c r="H265" s="137"/>
      <c r="I265" s="137"/>
      <c r="J265" s="137"/>
      <c r="K265" s="137"/>
      <c r="L265" s="137"/>
      <c r="M265" s="137"/>
      <c r="N265" s="136"/>
      <c r="O265" s="136"/>
      <c r="P265" s="137"/>
      <c r="Q265" s="138"/>
      <c r="R265" s="136"/>
    </row>
    <row r="266" spans="3:18" x14ac:dyDescent="0.4">
      <c r="C266" s="136"/>
      <c r="D266" s="137"/>
      <c r="E266" s="136"/>
      <c r="F266" s="136"/>
      <c r="G266" s="136"/>
      <c r="H266" s="137"/>
      <c r="I266" s="137"/>
      <c r="J266" s="137"/>
      <c r="K266" s="137"/>
      <c r="L266" s="137"/>
      <c r="M266" s="137"/>
      <c r="N266" s="136"/>
      <c r="O266" s="136"/>
      <c r="P266" s="137"/>
      <c r="Q266" s="138"/>
      <c r="R266" s="136"/>
    </row>
    <row r="267" spans="3:18" x14ac:dyDescent="0.4">
      <c r="C267" s="136"/>
      <c r="D267" s="137"/>
      <c r="E267" s="136"/>
      <c r="F267" s="136"/>
      <c r="G267" s="136"/>
      <c r="H267" s="137"/>
      <c r="I267" s="137"/>
      <c r="J267" s="137"/>
      <c r="K267" s="137"/>
      <c r="L267" s="137"/>
      <c r="M267" s="137"/>
      <c r="N267" s="136"/>
      <c r="O267" s="136"/>
      <c r="P267" s="137"/>
      <c r="Q267" s="138"/>
      <c r="R267" s="136"/>
    </row>
    <row r="268" spans="3:18" x14ac:dyDescent="0.4">
      <c r="C268" s="136"/>
      <c r="D268" s="137"/>
      <c r="E268" s="136"/>
      <c r="F268" s="136"/>
      <c r="G268" s="136"/>
      <c r="H268" s="137"/>
      <c r="I268" s="137"/>
      <c r="J268" s="137"/>
      <c r="K268" s="137"/>
      <c r="L268" s="137"/>
      <c r="M268" s="137"/>
      <c r="N268" s="136"/>
      <c r="O268" s="136"/>
      <c r="P268" s="137"/>
      <c r="Q268" s="138"/>
      <c r="R268" s="136"/>
    </row>
    <row r="269" spans="3:18" x14ac:dyDescent="0.4">
      <c r="C269" s="136"/>
      <c r="D269" s="137"/>
      <c r="E269" s="136"/>
      <c r="F269" s="136"/>
      <c r="G269" s="136"/>
      <c r="H269" s="137"/>
      <c r="I269" s="137"/>
      <c r="J269" s="137"/>
      <c r="K269" s="137"/>
      <c r="L269" s="137"/>
      <c r="M269" s="137"/>
      <c r="N269" s="136"/>
      <c r="O269" s="136"/>
      <c r="P269" s="137"/>
      <c r="Q269" s="138"/>
      <c r="R269" s="136"/>
    </row>
    <row r="270" spans="3:18" x14ac:dyDescent="0.4">
      <c r="C270" s="136"/>
      <c r="D270" s="137"/>
      <c r="E270" s="136"/>
      <c r="F270" s="136"/>
      <c r="G270" s="136"/>
      <c r="H270" s="137"/>
      <c r="I270" s="137"/>
      <c r="J270" s="137"/>
      <c r="K270" s="137"/>
      <c r="L270" s="137"/>
      <c r="M270" s="137"/>
      <c r="N270" s="136"/>
      <c r="O270" s="136"/>
      <c r="P270" s="137"/>
      <c r="Q270" s="138"/>
      <c r="R270" s="136"/>
    </row>
    <row r="271" spans="3:18" x14ac:dyDescent="0.4">
      <c r="C271" s="136"/>
      <c r="D271" s="137"/>
      <c r="E271" s="136"/>
      <c r="F271" s="136"/>
      <c r="G271" s="136"/>
      <c r="H271" s="137"/>
      <c r="I271" s="137"/>
      <c r="J271" s="137"/>
      <c r="K271" s="137"/>
      <c r="L271" s="137"/>
      <c r="M271" s="137"/>
      <c r="N271" s="136"/>
      <c r="O271" s="136"/>
      <c r="P271" s="137"/>
      <c r="Q271" s="138"/>
      <c r="R271" s="136"/>
    </row>
    <row r="272" spans="3:18" x14ac:dyDescent="0.4">
      <c r="C272" s="136"/>
      <c r="D272" s="137"/>
      <c r="E272" s="136"/>
      <c r="F272" s="136"/>
      <c r="G272" s="136"/>
      <c r="H272" s="137"/>
      <c r="I272" s="137"/>
      <c r="J272" s="137"/>
      <c r="K272" s="137"/>
      <c r="L272" s="137"/>
      <c r="M272" s="137"/>
      <c r="N272" s="136"/>
      <c r="O272" s="136"/>
      <c r="P272" s="137"/>
      <c r="Q272" s="138"/>
      <c r="R272" s="136"/>
    </row>
    <row r="273" spans="3:18" x14ac:dyDescent="0.4">
      <c r="C273" s="136"/>
      <c r="D273" s="137"/>
      <c r="E273" s="136"/>
      <c r="F273" s="136"/>
      <c r="G273" s="136"/>
      <c r="H273" s="137"/>
      <c r="I273" s="137"/>
      <c r="J273" s="137"/>
      <c r="K273" s="137"/>
      <c r="L273" s="137"/>
      <c r="M273" s="137"/>
      <c r="N273" s="136"/>
      <c r="O273" s="136"/>
      <c r="P273" s="137"/>
      <c r="Q273" s="138"/>
      <c r="R273" s="136"/>
    </row>
    <row r="274" spans="3:18" x14ac:dyDescent="0.4">
      <c r="C274" s="136"/>
      <c r="D274" s="137"/>
      <c r="E274" s="136"/>
      <c r="F274" s="136"/>
      <c r="G274" s="136"/>
      <c r="H274" s="137"/>
      <c r="I274" s="137"/>
      <c r="J274" s="137"/>
      <c r="K274" s="137"/>
      <c r="L274" s="137"/>
      <c r="M274" s="137"/>
      <c r="N274" s="136"/>
      <c r="O274" s="136"/>
      <c r="P274" s="137"/>
      <c r="Q274" s="138"/>
      <c r="R274" s="136"/>
    </row>
    <row r="275" spans="3:18" x14ac:dyDescent="0.4">
      <c r="C275" s="136"/>
      <c r="D275" s="137"/>
      <c r="E275" s="136"/>
      <c r="F275" s="136"/>
      <c r="G275" s="136"/>
      <c r="H275" s="137"/>
      <c r="I275" s="137"/>
      <c r="J275" s="137"/>
      <c r="K275" s="137"/>
      <c r="L275" s="137"/>
      <c r="M275" s="137"/>
      <c r="N275" s="136"/>
      <c r="O275" s="136"/>
      <c r="P275" s="137"/>
      <c r="Q275" s="138"/>
      <c r="R275" s="136"/>
    </row>
    <row r="276" spans="3:18" x14ac:dyDescent="0.4">
      <c r="C276" s="136"/>
      <c r="D276" s="137"/>
      <c r="E276" s="136"/>
      <c r="F276" s="136"/>
      <c r="G276" s="136"/>
      <c r="H276" s="137"/>
      <c r="I276" s="137"/>
      <c r="J276" s="137"/>
      <c r="K276" s="137"/>
      <c r="L276" s="137"/>
      <c r="M276" s="137"/>
      <c r="N276" s="136"/>
      <c r="O276" s="136"/>
      <c r="P276" s="137"/>
      <c r="Q276" s="138"/>
      <c r="R276" s="136"/>
    </row>
    <row r="277" spans="3:18" x14ac:dyDescent="0.4">
      <c r="C277" s="136"/>
      <c r="D277" s="137"/>
      <c r="E277" s="136"/>
      <c r="F277" s="136"/>
      <c r="G277" s="136"/>
      <c r="H277" s="137"/>
      <c r="I277" s="137"/>
      <c r="J277" s="137"/>
      <c r="K277" s="137"/>
      <c r="L277" s="137"/>
      <c r="M277" s="137"/>
      <c r="N277" s="136"/>
      <c r="O277" s="136"/>
      <c r="P277" s="137"/>
      <c r="Q277" s="138"/>
      <c r="R277" s="136"/>
    </row>
    <row r="278" spans="3:18" x14ac:dyDescent="0.4">
      <c r="C278" s="136"/>
      <c r="D278" s="137"/>
      <c r="E278" s="136"/>
      <c r="F278" s="136"/>
      <c r="G278" s="136"/>
      <c r="H278" s="137"/>
      <c r="I278" s="137"/>
      <c r="J278" s="137"/>
      <c r="K278" s="137"/>
      <c r="L278" s="137"/>
      <c r="M278" s="137"/>
      <c r="N278" s="136"/>
      <c r="O278" s="136"/>
      <c r="P278" s="137"/>
      <c r="Q278" s="138"/>
      <c r="R278" s="136"/>
    </row>
    <row r="279" spans="3:18" x14ac:dyDescent="0.4">
      <c r="C279" s="136"/>
      <c r="D279" s="137"/>
      <c r="E279" s="136"/>
      <c r="F279" s="136"/>
      <c r="G279" s="136"/>
      <c r="H279" s="137"/>
      <c r="I279" s="137"/>
      <c r="J279" s="137"/>
      <c r="K279" s="137"/>
      <c r="L279" s="137"/>
      <c r="M279" s="137"/>
      <c r="N279" s="136"/>
      <c r="O279" s="136"/>
      <c r="P279" s="137"/>
      <c r="Q279" s="138"/>
      <c r="R279" s="136"/>
    </row>
    <row r="280" spans="3:18" x14ac:dyDescent="0.4">
      <c r="C280" s="136"/>
      <c r="D280" s="137"/>
      <c r="E280" s="136"/>
      <c r="F280" s="136"/>
      <c r="G280" s="136"/>
      <c r="H280" s="137"/>
      <c r="I280" s="137"/>
      <c r="J280" s="137"/>
      <c r="K280" s="137"/>
      <c r="L280" s="137"/>
      <c r="M280" s="137"/>
      <c r="N280" s="136"/>
      <c r="O280" s="136"/>
      <c r="P280" s="137"/>
      <c r="Q280" s="138"/>
      <c r="R280" s="136"/>
    </row>
    <row r="281" spans="3:18" x14ac:dyDescent="0.4">
      <c r="C281" s="136"/>
      <c r="D281" s="137"/>
      <c r="E281" s="136"/>
      <c r="F281" s="136"/>
      <c r="G281" s="136"/>
      <c r="H281" s="137"/>
      <c r="I281" s="137"/>
      <c r="J281" s="137"/>
      <c r="K281" s="137"/>
      <c r="L281" s="137"/>
      <c r="M281" s="137"/>
      <c r="N281" s="136"/>
      <c r="O281" s="136"/>
      <c r="P281" s="137"/>
      <c r="Q281" s="138"/>
      <c r="R281" s="136"/>
    </row>
    <row r="282" spans="3:18" x14ac:dyDescent="0.4">
      <c r="C282" s="136"/>
      <c r="D282" s="137"/>
      <c r="E282" s="136"/>
      <c r="F282" s="136"/>
      <c r="G282" s="136"/>
      <c r="H282" s="137"/>
      <c r="I282" s="137"/>
      <c r="J282" s="137"/>
      <c r="K282" s="137"/>
      <c r="L282" s="137"/>
      <c r="M282" s="137"/>
      <c r="N282" s="136"/>
      <c r="O282" s="136"/>
      <c r="P282" s="137"/>
      <c r="Q282" s="138"/>
      <c r="R282" s="136"/>
    </row>
    <row r="283" spans="3:18" x14ac:dyDescent="0.4">
      <c r="C283" s="136"/>
      <c r="D283" s="137"/>
      <c r="E283" s="136"/>
      <c r="F283" s="136"/>
      <c r="G283" s="136"/>
      <c r="H283" s="137"/>
      <c r="I283" s="137"/>
      <c r="J283" s="137"/>
      <c r="K283" s="137"/>
      <c r="L283" s="137"/>
      <c r="M283" s="137"/>
      <c r="N283" s="136"/>
      <c r="O283" s="136"/>
      <c r="P283" s="137"/>
      <c r="Q283" s="138"/>
      <c r="R283" s="136"/>
    </row>
    <row r="284" spans="3:18" x14ac:dyDescent="0.4">
      <c r="C284" s="136"/>
      <c r="D284" s="137"/>
      <c r="E284" s="136"/>
      <c r="F284" s="136"/>
      <c r="G284" s="136"/>
      <c r="H284" s="137"/>
      <c r="I284" s="137"/>
      <c r="J284" s="137"/>
      <c r="K284" s="137"/>
      <c r="L284" s="137"/>
      <c r="M284" s="137"/>
      <c r="N284" s="136"/>
      <c r="O284" s="136"/>
      <c r="P284" s="137"/>
      <c r="Q284" s="138"/>
      <c r="R284" s="136"/>
    </row>
    <row r="285" spans="3:18" x14ac:dyDescent="0.4">
      <c r="C285" s="136"/>
      <c r="D285" s="137"/>
      <c r="E285" s="136"/>
      <c r="F285" s="136"/>
      <c r="G285" s="136"/>
      <c r="H285" s="137"/>
      <c r="I285" s="137"/>
      <c r="J285" s="137"/>
      <c r="K285" s="137"/>
      <c r="L285" s="137"/>
      <c r="M285" s="137"/>
      <c r="N285" s="136"/>
      <c r="O285" s="136"/>
      <c r="P285" s="137"/>
      <c r="Q285" s="138"/>
      <c r="R285" s="136"/>
    </row>
    <row r="286" spans="3:18" x14ac:dyDescent="0.4">
      <c r="C286" s="136"/>
      <c r="D286" s="137"/>
      <c r="E286" s="136"/>
      <c r="F286" s="136"/>
      <c r="G286" s="136"/>
      <c r="H286" s="137"/>
      <c r="I286" s="137"/>
      <c r="J286" s="137"/>
      <c r="K286" s="137"/>
      <c r="L286" s="137"/>
      <c r="M286" s="137"/>
      <c r="N286" s="136"/>
      <c r="O286" s="136"/>
      <c r="P286" s="137"/>
      <c r="Q286" s="138"/>
      <c r="R286" s="136"/>
    </row>
    <row r="287" spans="3:18" x14ac:dyDescent="0.4">
      <c r="C287" s="136"/>
      <c r="D287" s="137"/>
      <c r="E287" s="136"/>
      <c r="F287" s="136"/>
      <c r="G287" s="136"/>
      <c r="H287" s="137"/>
      <c r="I287" s="137"/>
      <c r="J287" s="137"/>
      <c r="K287" s="137"/>
      <c r="L287" s="137"/>
      <c r="M287" s="137"/>
      <c r="N287" s="136"/>
      <c r="O287" s="136"/>
      <c r="P287" s="137"/>
      <c r="Q287" s="138"/>
      <c r="R287" s="136"/>
    </row>
    <row r="288" spans="3:18" x14ac:dyDescent="0.4">
      <c r="C288" s="136"/>
      <c r="D288" s="137"/>
      <c r="E288" s="136"/>
      <c r="F288" s="136"/>
      <c r="G288" s="136"/>
      <c r="H288" s="137"/>
      <c r="I288" s="137"/>
      <c r="J288" s="137"/>
      <c r="K288" s="137"/>
      <c r="L288" s="137"/>
      <c r="M288" s="137"/>
      <c r="N288" s="136"/>
      <c r="O288" s="136"/>
      <c r="P288" s="137"/>
      <c r="Q288" s="138"/>
      <c r="R288" s="136"/>
    </row>
    <row r="289" spans="3:18" x14ac:dyDescent="0.4">
      <c r="C289" s="136"/>
      <c r="D289" s="137"/>
      <c r="E289" s="136"/>
      <c r="F289" s="136"/>
      <c r="G289" s="136"/>
      <c r="H289" s="137"/>
      <c r="I289" s="137"/>
      <c r="J289" s="137"/>
      <c r="K289" s="137"/>
      <c r="L289" s="137"/>
      <c r="M289" s="137"/>
      <c r="N289" s="136"/>
      <c r="O289" s="136"/>
      <c r="P289" s="137"/>
      <c r="Q289" s="138"/>
      <c r="R289" s="136"/>
    </row>
    <row r="290" spans="3:18" x14ac:dyDescent="0.4">
      <c r="C290" s="136"/>
      <c r="D290" s="137"/>
      <c r="E290" s="136"/>
      <c r="F290" s="136"/>
      <c r="G290" s="136"/>
      <c r="H290" s="137"/>
      <c r="I290" s="137"/>
      <c r="J290" s="137"/>
      <c r="K290" s="137"/>
      <c r="L290" s="137"/>
      <c r="M290" s="137"/>
      <c r="N290" s="136"/>
      <c r="O290" s="136"/>
      <c r="P290" s="137"/>
      <c r="Q290" s="138"/>
      <c r="R290" s="136"/>
    </row>
    <row r="291" spans="3:18" x14ac:dyDescent="0.4">
      <c r="C291" s="136"/>
      <c r="D291" s="137"/>
      <c r="E291" s="136"/>
      <c r="F291" s="136"/>
      <c r="G291" s="136"/>
      <c r="H291" s="137"/>
      <c r="I291" s="137"/>
      <c r="J291" s="137"/>
      <c r="K291" s="137"/>
      <c r="L291" s="137"/>
      <c r="M291" s="137"/>
      <c r="N291" s="136"/>
      <c r="O291" s="136"/>
      <c r="P291" s="137"/>
      <c r="Q291" s="138"/>
      <c r="R291" s="136"/>
    </row>
    <row r="292" spans="3:18" x14ac:dyDescent="0.4">
      <c r="C292" s="136"/>
      <c r="D292" s="137"/>
      <c r="E292" s="136"/>
      <c r="F292" s="136"/>
      <c r="G292" s="136"/>
      <c r="H292" s="137"/>
      <c r="I292" s="137"/>
      <c r="J292" s="137"/>
      <c r="K292" s="137"/>
      <c r="L292" s="137"/>
      <c r="M292" s="137"/>
      <c r="N292" s="136"/>
      <c r="O292" s="136"/>
      <c r="P292" s="137"/>
      <c r="Q292" s="138"/>
      <c r="R292" s="136"/>
    </row>
    <row r="293" spans="3:18" x14ac:dyDescent="0.4">
      <c r="C293" s="136"/>
      <c r="D293" s="137"/>
      <c r="E293" s="136"/>
      <c r="F293" s="136"/>
      <c r="G293" s="136"/>
      <c r="H293" s="137"/>
      <c r="I293" s="137"/>
      <c r="J293" s="137"/>
      <c r="K293" s="137"/>
      <c r="L293" s="137"/>
      <c r="M293" s="137"/>
      <c r="N293" s="136"/>
      <c r="O293" s="136"/>
      <c r="P293" s="137"/>
      <c r="Q293" s="138"/>
      <c r="R293" s="136"/>
    </row>
    <row r="294" spans="3:18" x14ac:dyDescent="0.4">
      <c r="C294" s="136"/>
      <c r="D294" s="137"/>
      <c r="E294" s="136"/>
      <c r="F294" s="136"/>
      <c r="G294" s="136"/>
      <c r="H294" s="137"/>
      <c r="I294" s="137"/>
      <c r="J294" s="137"/>
      <c r="K294" s="137"/>
      <c r="L294" s="137"/>
      <c r="M294" s="137"/>
      <c r="N294" s="136"/>
      <c r="O294" s="136"/>
      <c r="P294" s="137"/>
      <c r="Q294" s="138"/>
      <c r="R294" s="136"/>
    </row>
    <row r="295" spans="3:18" x14ac:dyDescent="0.4">
      <c r="C295" s="136"/>
      <c r="D295" s="137"/>
      <c r="E295" s="136"/>
      <c r="F295" s="136"/>
      <c r="G295" s="136"/>
      <c r="H295" s="137"/>
      <c r="I295" s="137"/>
      <c r="J295" s="137"/>
      <c r="K295" s="137"/>
      <c r="L295" s="137"/>
      <c r="M295" s="137"/>
      <c r="N295" s="136"/>
      <c r="O295" s="136"/>
      <c r="P295" s="137"/>
      <c r="Q295" s="138"/>
      <c r="R295" s="136"/>
    </row>
    <row r="296" spans="3:18" x14ac:dyDescent="0.4">
      <c r="C296" s="136"/>
      <c r="D296" s="137"/>
      <c r="E296" s="136"/>
      <c r="F296" s="136"/>
      <c r="G296" s="136"/>
      <c r="H296" s="137"/>
      <c r="I296" s="137"/>
      <c r="J296" s="137"/>
      <c r="K296" s="137"/>
      <c r="L296" s="137"/>
      <c r="M296" s="137"/>
      <c r="N296" s="136"/>
      <c r="O296" s="136"/>
      <c r="P296" s="137"/>
      <c r="Q296" s="138"/>
      <c r="R296" s="136"/>
    </row>
    <row r="297" spans="3:18" x14ac:dyDescent="0.4">
      <c r="C297" s="136"/>
      <c r="D297" s="137"/>
      <c r="E297" s="136"/>
      <c r="F297" s="136"/>
      <c r="G297" s="136"/>
      <c r="H297" s="137"/>
      <c r="I297" s="137"/>
      <c r="J297" s="137"/>
      <c r="K297" s="137"/>
      <c r="L297" s="137"/>
      <c r="M297" s="137"/>
      <c r="N297" s="136"/>
      <c r="O297" s="136"/>
      <c r="P297" s="137"/>
      <c r="Q297" s="138"/>
      <c r="R297" s="136"/>
    </row>
    <row r="298" spans="3:18" x14ac:dyDescent="0.4">
      <c r="C298" s="136"/>
      <c r="D298" s="137"/>
      <c r="E298" s="136"/>
      <c r="F298" s="136"/>
      <c r="G298" s="136"/>
      <c r="H298" s="137"/>
      <c r="I298" s="137"/>
      <c r="J298" s="137"/>
      <c r="K298" s="137"/>
      <c r="L298" s="137"/>
      <c r="M298" s="137"/>
      <c r="N298" s="136"/>
      <c r="O298" s="136"/>
      <c r="P298" s="137"/>
      <c r="Q298" s="138"/>
      <c r="R298" s="136"/>
    </row>
    <row r="299" spans="3:18" x14ac:dyDescent="0.4">
      <c r="C299" s="136"/>
      <c r="D299" s="137"/>
      <c r="E299" s="136"/>
      <c r="F299" s="136"/>
      <c r="G299" s="136"/>
      <c r="H299" s="137"/>
      <c r="I299" s="137"/>
      <c r="J299" s="137"/>
      <c r="K299" s="137"/>
      <c r="L299" s="137"/>
      <c r="M299" s="137"/>
      <c r="N299" s="136"/>
      <c r="O299" s="136"/>
      <c r="P299" s="137"/>
      <c r="Q299" s="138"/>
      <c r="R299" s="136"/>
    </row>
    <row r="300" spans="3:18" x14ac:dyDescent="0.4">
      <c r="C300" s="136"/>
      <c r="D300" s="137"/>
      <c r="E300" s="136"/>
      <c r="F300" s="136"/>
      <c r="G300" s="136"/>
      <c r="H300" s="137"/>
      <c r="I300" s="137"/>
      <c r="J300" s="137"/>
      <c r="K300" s="137"/>
      <c r="L300" s="137"/>
      <c r="M300" s="137"/>
      <c r="N300" s="136"/>
      <c r="O300" s="136"/>
      <c r="P300" s="137"/>
      <c r="Q300" s="138"/>
      <c r="R300" s="136"/>
    </row>
    <row r="301" spans="3:18" x14ac:dyDescent="0.4">
      <c r="C301" s="136"/>
      <c r="D301" s="137"/>
      <c r="E301" s="136"/>
      <c r="F301" s="136"/>
      <c r="G301" s="136"/>
      <c r="H301" s="137"/>
      <c r="I301" s="137"/>
      <c r="J301" s="137"/>
      <c r="K301" s="137"/>
      <c r="L301" s="137"/>
      <c r="M301" s="137"/>
      <c r="N301" s="136"/>
      <c r="O301" s="136"/>
      <c r="P301" s="137"/>
      <c r="Q301" s="138"/>
      <c r="R301" s="136"/>
    </row>
    <row r="302" spans="3:18" x14ac:dyDescent="0.4">
      <c r="C302" s="136"/>
      <c r="D302" s="137"/>
      <c r="E302" s="136"/>
      <c r="F302" s="136"/>
      <c r="G302" s="136"/>
      <c r="H302" s="137"/>
      <c r="I302" s="137"/>
      <c r="J302" s="137"/>
      <c r="K302" s="137"/>
      <c r="L302" s="137"/>
      <c r="M302" s="137"/>
      <c r="N302" s="136"/>
      <c r="O302" s="136"/>
      <c r="P302" s="137"/>
      <c r="Q302" s="138"/>
      <c r="R302" s="136"/>
    </row>
    <row r="303" spans="3:18" x14ac:dyDescent="0.4">
      <c r="C303" s="136"/>
      <c r="D303" s="137"/>
      <c r="E303" s="136"/>
      <c r="F303" s="136"/>
      <c r="G303" s="136"/>
      <c r="H303" s="137"/>
      <c r="I303" s="137"/>
      <c r="J303" s="137"/>
      <c r="K303" s="137"/>
      <c r="L303" s="137"/>
      <c r="M303" s="137"/>
      <c r="N303" s="136"/>
      <c r="O303" s="136"/>
      <c r="P303" s="137"/>
      <c r="Q303" s="138"/>
      <c r="R303" s="136"/>
    </row>
    <row r="304" spans="3:18" x14ac:dyDescent="0.4">
      <c r="C304" s="136"/>
      <c r="D304" s="137"/>
      <c r="E304" s="136"/>
      <c r="F304" s="136"/>
      <c r="G304" s="136"/>
      <c r="H304" s="137"/>
      <c r="I304" s="137"/>
      <c r="J304" s="137"/>
      <c r="K304" s="137"/>
      <c r="L304" s="137"/>
      <c r="M304" s="137"/>
      <c r="N304" s="136"/>
      <c r="O304" s="136"/>
      <c r="P304" s="137"/>
      <c r="Q304" s="138"/>
      <c r="R304" s="136"/>
    </row>
    <row r="305" spans="3:18" x14ac:dyDescent="0.4">
      <c r="C305" s="136"/>
      <c r="D305" s="137"/>
      <c r="E305" s="136"/>
      <c r="F305" s="136"/>
      <c r="G305" s="136"/>
      <c r="H305" s="137"/>
      <c r="I305" s="137"/>
      <c r="J305" s="137"/>
      <c r="K305" s="137"/>
      <c r="L305" s="137"/>
      <c r="M305" s="137"/>
      <c r="N305" s="136"/>
      <c r="O305" s="136"/>
      <c r="P305" s="137"/>
      <c r="Q305" s="138"/>
      <c r="R305" s="136"/>
    </row>
    <row r="306" spans="3:18" x14ac:dyDescent="0.4">
      <c r="C306" s="136"/>
      <c r="D306" s="137"/>
      <c r="E306" s="136"/>
      <c r="F306" s="136"/>
      <c r="G306" s="136"/>
      <c r="H306" s="137"/>
      <c r="I306" s="137"/>
      <c r="J306" s="137"/>
      <c r="K306" s="137"/>
      <c r="L306" s="137"/>
      <c r="M306" s="137"/>
      <c r="N306" s="136"/>
      <c r="O306" s="136"/>
      <c r="P306" s="137"/>
      <c r="Q306" s="138"/>
      <c r="R306" s="136"/>
    </row>
    <row r="307" spans="3:18" x14ac:dyDescent="0.4">
      <c r="C307" s="136"/>
      <c r="D307" s="137"/>
      <c r="E307" s="136"/>
      <c r="F307" s="136"/>
      <c r="G307" s="136"/>
      <c r="H307" s="137"/>
      <c r="I307" s="137"/>
      <c r="J307" s="137"/>
      <c r="K307" s="137"/>
      <c r="L307" s="137"/>
      <c r="M307" s="137"/>
      <c r="N307" s="136"/>
      <c r="O307" s="136"/>
      <c r="P307" s="137"/>
      <c r="Q307" s="138"/>
      <c r="R307" s="136"/>
    </row>
    <row r="308" spans="3:18" x14ac:dyDescent="0.4">
      <c r="C308" s="136"/>
      <c r="D308" s="137"/>
      <c r="E308" s="136"/>
      <c r="F308" s="136"/>
      <c r="G308" s="136"/>
      <c r="H308" s="137"/>
      <c r="I308" s="137"/>
      <c r="J308" s="137"/>
      <c r="K308" s="137"/>
      <c r="L308" s="137"/>
      <c r="M308" s="137"/>
      <c r="N308" s="136"/>
      <c r="O308" s="136"/>
      <c r="P308" s="137"/>
      <c r="Q308" s="138"/>
      <c r="R308" s="136"/>
    </row>
    <row r="309" spans="3:18" x14ac:dyDescent="0.4">
      <c r="C309" s="136"/>
      <c r="D309" s="137"/>
      <c r="E309" s="136"/>
      <c r="F309" s="136"/>
      <c r="G309" s="136"/>
      <c r="H309" s="137"/>
      <c r="I309" s="137"/>
      <c r="J309" s="137"/>
      <c r="K309" s="137"/>
      <c r="L309" s="137"/>
      <c r="M309" s="137"/>
      <c r="N309" s="136"/>
      <c r="O309" s="136"/>
      <c r="P309" s="137"/>
      <c r="Q309" s="138"/>
      <c r="R309" s="136"/>
    </row>
    <row r="310" spans="3:18" x14ac:dyDescent="0.4">
      <c r="C310" s="136"/>
      <c r="D310" s="137"/>
      <c r="E310" s="136"/>
      <c r="F310" s="136"/>
      <c r="G310" s="136"/>
      <c r="H310" s="137"/>
      <c r="I310" s="137"/>
      <c r="J310" s="137"/>
      <c r="K310" s="137"/>
      <c r="L310" s="137"/>
      <c r="M310" s="137"/>
      <c r="N310" s="136"/>
      <c r="O310" s="136"/>
      <c r="P310" s="137"/>
      <c r="Q310" s="138"/>
      <c r="R310" s="136"/>
    </row>
    <row r="311" spans="3:18" x14ac:dyDescent="0.4">
      <c r="C311" s="136"/>
      <c r="D311" s="137"/>
      <c r="E311" s="136"/>
      <c r="F311" s="136"/>
      <c r="G311" s="136"/>
      <c r="H311" s="137"/>
      <c r="I311" s="137"/>
      <c r="J311" s="137"/>
      <c r="K311" s="137"/>
      <c r="L311" s="137"/>
      <c r="M311" s="137"/>
      <c r="N311" s="136"/>
      <c r="O311" s="136"/>
      <c r="P311" s="137"/>
      <c r="Q311" s="138"/>
      <c r="R311" s="136"/>
    </row>
    <row r="312" spans="3:18" x14ac:dyDescent="0.4">
      <c r="C312" s="136"/>
      <c r="D312" s="137"/>
      <c r="E312" s="136"/>
      <c r="F312" s="136"/>
      <c r="G312" s="136"/>
      <c r="H312" s="137"/>
      <c r="I312" s="137"/>
      <c r="J312" s="137"/>
      <c r="K312" s="137"/>
      <c r="L312" s="137"/>
      <c r="M312" s="137"/>
      <c r="N312" s="136"/>
      <c r="O312" s="136"/>
      <c r="P312" s="137"/>
      <c r="Q312" s="138"/>
      <c r="R312" s="136"/>
    </row>
    <row r="313" spans="3:18" x14ac:dyDescent="0.4">
      <c r="C313" s="136"/>
      <c r="D313" s="137"/>
      <c r="E313" s="136"/>
      <c r="F313" s="136"/>
      <c r="G313" s="136"/>
      <c r="H313" s="137"/>
      <c r="I313" s="137"/>
      <c r="J313" s="137"/>
      <c r="K313" s="137"/>
      <c r="L313" s="137"/>
      <c r="M313" s="137"/>
      <c r="N313" s="136"/>
      <c r="O313" s="136"/>
      <c r="P313" s="137"/>
      <c r="Q313" s="138"/>
      <c r="R313" s="136"/>
    </row>
    <row r="314" spans="3:18" x14ac:dyDescent="0.4">
      <c r="C314" s="136"/>
      <c r="D314" s="137"/>
      <c r="E314" s="136"/>
      <c r="F314" s="136"/>
      <c r="G314" s="136"/>
      <c r="H314" s="137"/>
      <c r="I314" s="137"/>
      <c r="J314" s="137"/>
      <c r="K314" s="137"/>
      <c r="L314" s="137"/>
      <c r="M314" s="137"/>
      <c r="N314" s="136"/>
      <c r="O314" s="136"/>
      <c r="P314" s="137"/>
      <c r="Q314" s="138"/>
      <c r="R314" s="136"/>
    </row>
    <row r="315" spans="3:18" x14ac:dyDescent="0.4">
      <c r="C315" s="136"/>
      <c r="D315" s="137"/>
      <c r="E315" s="136"/>
      <c r="F315" s="136"/>
      <c r="G315" s="136"/>
      <c r="H315" s="137"/>
      <c r="I315" s="137"/>
      <c r="J315" s="137"/>
      <c r="K315" s="137"/>
      <c r="L315" s="137"/>
      <c r="M315" s="137"/>
      <c r="N315" s="136"/>
      <c r="O315" s="136"/>
      <c r="P315" s="137"/>
      <c r="Q315" s="138"/>
      <c r="R315" s="136"/>
    </row>
    <row r="316" spans="3:18" x14ac:dyDescent="0.4">
      <c r="C316" s="136"/>
      <c r="D316" s="137"/>
      <c r="E316" s="136"/>
      <c r="F316" s="136"/>
      <c r="G316" s="136"/>
      <c r="H316" s="137"/>
      <c r="I316" s="137"/>
      <c r="J316" s="137"/>
      <c r="K316" s="137"/>
      <c r="L316" s="137"/>
      <c r="M316" s="137"/>
      <c r="N316" s="136"/>
      <c r="O316" s="136"/>
      <c r="P316" s="137"/>
      <c r="Q316" s="138"/>
      <c r="R316" s="136"/>
    </row>
    <row r="317" spans="3:18" x14ac:dyDescent="0.4">
      <c r="C317" s="136"/>
      <c r="D317" s="137"/>
      <c r="E317" s="136"/>
      <c r="F317" s="136"/>
      <c r="G317" s="136"/>
      <c r="H317" s="137"/>
      <c r="I317" s="137"/>
      <c r="J317" s="137"/>
      <c r="K317" s="137"/>
      <c r="L317" s="137"/>
      <c r="M317" s="137"/>
      <c r="N317" s="136"/>
      <c r="O317" s="136"/>
      <c r="P317" s="137"/>
      <c r="Q317" s="138"/>
      <c r="R317" s="136"/>
    </row>
    <row r="318" spans="3:18" x14ac:dyDescent="0.4">
      <c r="C318" s="136"/>
      <c r="D318" s="137"/>
      <c r="E318" s="136"/>
      <c r="F318" s="136"/>
      <c r="G318" s="136"/>
      <c r="H318" s="137"/>
      <c r="I318" s="137"/>
      <c r="J318" s="137"/>
      <c r="K318" s="137"/>
      <c r="L318" s="137"/>
      <c r="M318" s="137"/>
      <c r="N318" s="136"/>
      <c r="O318" s="136"/>
      <c r="P318" s="137"/>
      <c r="Q318" s="138"/>
      <c r="R318" s="136"/>
    </row>
    <row r="319" spans="3:18" x14ac:dyDescent="0.4">
      <c r="C319" s="136"/>
      <c r="D319" s="137"/>
      <c r="E319" s="136"/>
      <c r="F319" s="136"/>
      <c r="G319" s="136"/>
      <c r="H319" s="137"/>
      <c r="I319" s="137"/>
      <c r="J319" s="137"/>
      <c r="K319" s="137"/>
      <c r="L319" s="137"/>
      <c r="M319" s="137"/>
      <c r="N319" s="136"/>
      <c r="O319" s="136"/>
      <c r="P319" s="137"/>
      <c r="Q319" s="138"/>
      <c r="R319" s="136"/>
    </row>
    <row r="320" spans="3:18" x14ac:dyDescent="0.4">
      <c r="C320" s="136"/>
      <c r="D320" s="137"/>
      <c r="E320" s="136"/>
      <c r="F320" s="136"/>
      <c r="G320" s="136"/>
      <c r="H320" s="137"/>
      <c r="I320" s="137"/>
      <c r="J320" s="137"/>
      <c r="K320" s="137"/>
      <c r="L320" s="137"/>
      <c r="M320" s="137"/>
      <c r="N320" s="136"/>
      <c r="O320" s="136"/>
      <c r="P320" s="137"/>
      <c r="Q320" s="138"/>
      <c r="R320" s="136"/>
    </row>
    <row r="321" spans="3:18" x14ac:dyDescent="0.4">
      <c r="C321" s="136"/>
      <c r="D321" s="137"/>
      <c r="E321" s="136"/>
      <c r="F321" s="136"/>
      <c r="G321" s="136"/>
      <c r="H321" s="137"/>
      <c r="I321" s="137"/>
      <c r="J321" s="137"/>
      <c r="K321" s="137"/>
      <c r="L321" s="137"/>
      <c r="M321" s="137"/>
      <c r="N321" s="136"/>
      <c r="O321" s="136"/>
      <c r="P321" s="137"/>
      <c r="Q321" s="138"/>
      <c r="R321" s="136"/>
    </row>
    <row r="322" spans="3:18" x14ac:dyDescent="0.4">
      <c r="C322" s="136"/>
      <c r="D322" s="137"/>
      <c r="E322" s="136"/>
      <c r="F322" s="136"/>
      <c r="G322" s="136"/>
      <c r="H322" s="137"/>
      <c r="I322" s="137"/>
      <c r="J322" s="137"/>
      <c r="K322" s="137"/>
      <c r="L322" s="137"/>
      <c r="M322" s="137"/>
      <c r="N322" s="136"/>
      <c r="O322" s="136"/>
      <c r="P322" s="137"/>
      <c r="Q322" s="138"/>
      <c r="R322" s="136"/>
    </row>
    <row r="323" spans="3:18" x14ac:dyDescent="0.4">
      <c r="C323" s="136"/>
      <c r="D323" s="137"/>
      <c r="E323" s="136"/>
      <c r="F323" s="136"/>
      <c r="G323" s="136"/>
      <c r="H323" s="137"/>
      <c r="I323" s="137"/>
      <c r="J323" s="137"/>
      <c r="K323" s="137"/>
      <c r="L323" s="137"/>
      <c r="M323" s="137"/>
      <c r="N323" s="136"/>
      <c r="O323" s="136"/>
      <c r="P323" s="137"/>
      <c r="Q323" s="138"/>
      <c r="R323" s="136"/>
    </row>
    <row r="324" spans="3:18" x14ac:dyDescent="0.4">
      <c r="C324" s="136"/>
      <c r="D324" s="137"/>
      <c r="E324" s="136"/>
      <c r="F324" s="136"/>
      <c r="G324" s="136"/>
      <c r="H324" s="137"/>
      <c r="I324" s="137"/>
      <c r="J324" s="137"/>
      <c r="K324" s="137"/>
      <c r="L324" s="137"/>
      <c r="M324" s="137"/>
      <c r="N324" s="136"/>
      <c r="O324" s="136"/>
      <c r="P324" s="137"/>
      <c r="Q324" s="138"/>
      <c r="R324" s="136"/>
    </row>
    <row r="325" spans="3:18" x14ac:dyDescent="0.4">
      <c r="C325" s="136"/>
      <c r="D325" s="137"/>
      <c r="E325" s="136"/>
      <c r="F325" s="136"/>
      <c r="G325" s="136"/>
      <c r="H325" s="137"/>
      <c r="I325" s="137"/>
      <c r="J325" s="137"/>
      <c r="K325" s="137"/>
      <c r="L325" s="137"/>
      <c r="M325" s="137"/>
      <c r="N325" s="136"/>
      <c r="O325" s="136"/>
      <c r="P325" s="137"/>
      <c r="Q325" s="138"/>
      <c r="R325" s="136"/>
    </row>
    <row r="326" spans="3:18" x14ac:dyDescent="0.4">
      <c r="C326" s="136"/>
      <c r="D326" s="137"/>
      <c r="E326" s="136"/>
      <c r="F326" s="136"/>
      <c r="G326" s="136"/>
      <c r="H326" s="137"/>
      <c r="I326" s="137"/>
      <c r="J326" s="137"/>
      <c r="K326" s="137"/>
      <c r="L326" s="137"/>
      <c r="M326" s="137"/>
      <c r="N326" s="136"/>
      <c r="O326" s="136"/>
      <c r="P326" s="137"/>
      <c r="Q326" s="138"/>
      <c r="R326" s="136"/>
    </row>
    <row r="327" spans="3:18" x14ac:dyDescent="0.4">
      <c r="C327" s="136"/>
      <c r="D327" s="137"/>
      <c r="E327" s="136"/>
      <c r="F327" s="136"/>
      <c r="G327" s="136"/>
      <c r="H327" s="137"/>
      <c r="I327" s="137"/>
      <c r="J327" s="137"/>
      <c r="K327" s="137"/>
      <c r="L327" s="137"/>
      <c r="M327" s="137"/>
      <c r="N327" s="136"/>
      <c r="O327" s="136"/>
      <c r="P327" s="137"/>
      <c r="Q327" s="138"/>
      <c r="R327" s="136"/>
    </row>
    <row r="328" spans="3:18" x14ac:dyDescent="0.4">
      <c r="C328" s="136"/>
      <c r="D328" s="137"/>
      <c r="E328" s="136"/>
      <c r="F328" s="136"/>
      <c r="G328" s="136"/>
      <c r="H328" s="137"/>
      <c r="I328" s="137"/>
      <c r="J328" s="137"/>
      <c r="K328" s="137"/>
      <c r="L328" s="137"/>
      <c r="M328" s="137"/>
      <c r="N328" s="136"/>
      <c r="O328" s="136"/>
      <c r="P328" s="137"/>
      <c r="Q328" s="138"/>
      <c r="R328" s="136"/>
    </row>
    <row r="329" spans="3:18" x14ac:dyDescent="0.4">
      <c r="C329" s="136"/>
      <c r="D329" s="137"/>
      <c r="E329" s="136"/>
      <c r="F329" s="136"/>
      <c r="G329" s="136"/>
      <c r="H329" s="137"/>
      <c r="I329" s="137"/>
      <c r="J329" s="137"/>
      <c r="K329" s="137"/>
      <c r="L329" s="137"/>
      <c r="M329" s="137"/>
      <c r="N329" s="136"/>
      <c r="O329" s="136"/>
      <c r="P329" s="137"/>
      <c r="Q329" s="138"/>
      <c r="R329" s="136"/>
    </row>
    <row r="330" spans="3:18" x14ac:dyDescent="0.4">
      <c r="C330" s="136"/>
      <c r="D330" s="137"/>
      <c r="E330" s="136"/>
      <c r="F330" s="136"/>
      <c r="G330" s="136"/>
      <c r="H330" s="137"/>
      <c r="I330" s="137"/>
      <c r="J330" s="137"/>
      <c r="K330" s="137"/>
      <c r="L330" s="137"/>
      <c r="M330" s="137"/>
      <c r="N330" s="136"/>
      <c r="O330" s="136"/>
      <c r="P330" s="137"/>
      <c r="Q330" s="138"/>
      <c r="R330" s="136"/>
    </row>
    <row r="331" spans="3:18" x14ac:dyDescent="0.4">
      <c r="C331" s="136"/>
      <c r="D331" s="137"/>
      <c r="E331" s="136"/>
      <c r="F331" s="136"/>
      <c r="G331" s="136"/>
      <c r="H331" s="137"/>
      <c r="I331" s="137"/>
      <c r="J331" s="137"/>
      <c r="K331" s="137"/>
      <c r="L331" s="137"/>
      <c r="M331" s="137"/>
      <c r="N331" s="136"/>
      <c r="O331" s="136"/>
      <c r="P331" s="137"/>
      <c r="Q331" s="138"/>
      <c r="R331" s="136"/>
    </row>
    <row r="332" spans="3:18" x14ac:dyDescent="0.4">
      <c r="C332" s="136"/>
      <c r="D332" s="137"/>
      <c r="E332" s="136"/>
      <c r="F332" s="136"/>
      <c r="G332" s="136"/>
      <c r="H332" s="137"/>
      <c r="I332" s="137"/>
      <c r="J332" s="137"/>
      <c r="K332" s="137"/>
      <c r="L332" s="137"/>
      <c r="M332" s="137"/>
      <c r="N332" s="136"/>
      <c r="O332" s="136"/>
      <c r="P332" s="137"/>
      <c r="Q332" s="138"/>
      <c r="R332" s="136"/>
    </row>
    <row r="333" spans="3:18" x14ac:dyDescent="0.4">
      <c r="C333" s="136"/>
      <c r="D333" s="137"/>
      <c r="E333" s="136"/>
      <c r="F333" s="136"/>
      <c r="G333" s="136"/>
      <c r="H333" s="137"/>
      <c r="I333" s="137"/>
      <c r="J333" s="137"/>
      <c r="K333" s="137"/>
      <c r="L333" s="137"/>
      <c r="M333" s="137"/>
      <c r="N333" s="136"/>
      <c r="O333" s="136"/>
      <c r="P333" s="137"/>
      <c r="Q333" s="138"/>
      <c r="R333" s="136"/>
    </row>
    <row r="334" spans="3:18" x14ac:dyDescent="0.4">
      <c r="C334" s="136"/>
      <c r="D334" s="137"/>
      <c r="E334" s="136"/>
      <c r="F334" s="136"/>
      <c r="G334" s="136"/>
      <c r="H334" s="137"/>
      <c r="I334" s="137"/>
      <c r="J334" s="137"/>
      <c r="K334" s="137"/>
      <c r="L334" s="137"/>
      <c r="M334" s="137"/>
      <c r="N334" s="136"/>
      <c r="O334" s="136"/>
      <c r="P334" s="137"/>
      <c r="Q334" s="138"/>
      <c r="R334" s="136"/>
    </row>
    <row r="335" spans="3:18" x14ac:dyDescent="0.4">
      <c r="C335" s="136"/>
      <c r="D335" s="137"/>
      <c r="E335" s="136"/>
      <c r="F335" s="136"/>
      <c r="G335" s="136"/>
      <c r="H335" s="137"/>
      <c r="I335" s="137"/>
      <c r="J335" s="137"/>
      <c r="K335" s="137"/>
      <c r="L335" s="137"/>
      <c r="M335" s="137"/>
      <c r="N335" s="136"/>
      <c r="O335" s="136"/>
      <c r="P335" s="137"/>
      <c r="Q335" s="138"/>
      <c r="R335" s="136"/>
    </row>
    <row r="336" spans="3:18" x14ac:dyDescent="0.4">
      <c r="C336" s="136"/>
      <c r="D336" s="137"/>
      <c r="E336" s="136"/>
      <c r="F336" s="136"/>
      <c r="G336" s="136"/>
      <c r="H336" s="137"/>
      <c r="I336" s="137"/>
      <c r="J336" s="137"/>
      <c r="K336" s="137"/>
      <c r="L336" s="137"/>
      <c r="M336" s="137"/>
      <c r="N336" s="136"/>
      <c r="O336" s="136"/>
      <c r="P336" s="137"/>
      <c r="Q336" s="138"/>
      <c r="R336" s="136"/>
    </row>
    <row r="337" spans="3:18" x14ac:dyDescent="0.4">
      <c r="C337" s="136"/>
      <c r="D337" s="137"/>
      <c r="E337" s="136"/>
      <c r="F337" s="136"/>
      <c r="G337" s="136"/>
      <c r="H337" s="137"/>
      <c r="I337" s="137"/>
      <c r="J337" s="137"/>
      <c r="K337" s="137"/>
      <c r="L337" s="137"/>
      <c r="M337" s="137"/>
      <c r="N337" s="136"/>
      <c r="O337" s="136"/>
      <c r="P337" s="137"/>
      <c r="Q337" s="138"/>
      <c r="R337" s="136"/>
    </row>
    <row r="338" spans="3:18" x14ac:dyDescent="0.4">
      <c r="C338" s="136"/>
      <c r="D338" s="137"/>
      <c r="E338" s="136"/>
      <c r="F338" s="136"/>
      <c r="G338" s="136"/>
      <c r="H338" s="137"/>
      <c r="I338" s="137"/>
      <c r="J338" s="137"/>
      <c r="K338" s="137"/>
      <c r="L338" s="137"/>
      <c r="M338" s="137"/>
      <c r="N338" s="136"/>
      <c r="O338" s="136"/>
      <c r="P338" s="137"/>
      <c r="Q338" s="138"/>
      <c r="R338" s="136"/>
    </row>
    <row r="339" spans="3:18" x14ac:dyDescent="0.4">
      <c r="C339" s="136"/>
      <c r="D339" s="137"/>
      <c r="E339" s="136"/>
      <c r="F339" s="136"/>
      <c r="G339" s="136"/>
      <c r="H339" s="137"/>
      <c r="I339" s="137"/>
      <c r="J339" s="137"/>
      <c r="K339" s="137"/>
      <c r="L339" s="137"/>
      <c r="M339" s="137"/>
      <c r="N339" s="136"/>
      <c r="O339" s="136"/>
      <c r="P339" s="137"/>
      <c r="Q339" s="138"/>
      <c r="R339" s="136"/>
    </row>
    <row r="340" spans="3:18" x14ac:dyDescent="0.4">
      <c r="C340" s="136"/>
      <c r="D340" s="137"/>
      <c r="E340" s="136"/>
      <c r="F340" s="136"/>
      <c r="G340" s="136"/>
      <c r="H340" s="137"/>
      <c r="I340" s="137"/>
      <c r="J340" s="137"/>
      <c r="K340" s="137"/>
      <c r="L340" s="137"/>
      <c r="M340" s="137"/>
      <c r="N340" s="136"/>
      <c r="O340" s="136"/>
      <c r="P340" s="137"/>
      <c r="Q340" s="138"/>
      <c r="R340" s="136"/>
    </row>
    <row r="341" spans="3:18" x14ac:dyDescent="0.4">
      <c r="C341" s="136"/>
      <c r="D341" s="137"/>
      <c r="E341" s="136"/>
      <c r="F341" s="136"/>
      <c r="G341" s="136"/>
      <c r="H341" s="137"/>
      <c r="I341" s="137"/>
      <c r="J341" s="137"/>
      <c r="K341" s="137"/>
      <c r="L341" s="137"/>
      <c r="M341" s="137"/>
      <c r="N341" s="136"/>
      <c r="O341" s="136"/>
      <c r="P341" s="137"/>
      <c r="Q341" s="138"/>
      <c r="R341" s="136"/>
    </row>
    <row r="342" spans="3:18" x14ac:dyDescent="0.4">
      <c r="C342" s="136"/>
      <c r="D342" s="137"/>
      <c r="E342" s="136"/>
      <c r="F342" s="136"/>
      <c r="G342" s="136"/>
      <c r="H342" s="137"/>
      <c r="I342" s="137"/>
      <c r="J342" s="137"/>
      <c r="K342" s="137"/>
      <c r="L342" s="137"/>
      <c r="M342" s="137"/>
      <c r="N342" s="136"/>
      <c r="O342" s="136"/>
      <c r="P342" s="137"/>
      <c r="Q342" s="138"/>
      <c r="R342" s="136"/>
    </row>
    <row r="343" spans="3:18" x14ac:dyDescent="0.4">
      <c r="C343" s="136"/>
      <c r="D343" s="137"/>
      <c r="E343" s="136"/>
      <c r="F343" s="136"/>
      <c r="G343" s="136"/>
      <c r="H343" s="137"/>
      <c r="I343" s="137"/>
      <c r="J343" s="137"/>
      <c r="K343" s="137"/>
      <c r="L343" s="137"/>
      <c r="M343" s="137"/>
      <c r="N343" s="136"/>
      <c r="O343" s="136"/>
      <c r="P343" s="137"/>
      <c r="Q343" s="138"/>
      <c r="R343" s="136"/>
    </row>
    <row r="344" spans="3:18" x14ac:dyDescent="0.4">
      <c r="C344" s="136"/>
      <c r="D344" s="137"/>
      <c r="E344" s="136"/>
      <c r="F344" s="136"/>
      <c r="G344" s="136"/>
      <c r="H344" s="137"/>
      <c r="I344" s="137"/>
      <c r="J344" s="137"/>
      <c r="K344" s="137"/>
      <c r="L344" s="137"/>
      <c r="M344" s="137"/>
      <c r="N344" s="136"/>
      <c r="O344" s="136"/>
      <c r="P344" s="137"/>
      <c r="Q344" s="138"/>
      <c r="R344" s="136"/>
    </row>
    <row r="345" spans="3:18" x14ac:dyDescent="0.4">
      <c r="C345" s="136"/>
      <c r="D345" s="137"/>
      <c r="E345" s="136"/>
      <c r="F345" s="136"/>
      <c r="G345" s="136"/>
      <c r="H345" s="137"/>
      <c r="I345" s="137"/>
      <c r="J345" s="137"/>
      <c r="K345" s="137"/>
      <c r="L345" s="137"/>
      <c r="M345" s="137"/>
      <c r="N345" s="136"/>
      <c r="O345" s="136"/>
      <c r="P345" s="137"/>
      <c r="Q345" s="138"/>
      <c r="R345" s="136"/>
    </row>
    <row r="346" spans="3:18" x14ac:dyDescent="0.4">
      <c r="C346" s="136"/>
      <c r="D346" s="137"/>
      <c r="E346" s="136"/>
      <c r="F346" s="136"/>
      <c r="G346" s="136"/>
      <c r="H346" s="137"/>
      <c r="I346" s="137"/>
      <c r="J346" s="137"/>
      <c r="K346" s="137"/>
      <c r="L346" s="137"/>
      <c r="M346" s="137"/>
      <c r="N346" s="136"/>
      <c r="O346" s="136"/>
      <c r="P346" s="137"/>
      <c r="Q346" s="138"/>
      <c r="R346" s="136"/>
    </row>
    <row r="347" spans="3:18" x14ac:dyDescent="0.4">
      <c r="C347" s="136"/>
      <c r="D347" s="137"/>
      <c r="E347" s="136"/>
      <c r="F347" s="136"/>
      <c r="G347" s="136"/>
      <c r="H347" s="137"/>
      <c r="I347" s="137"/>
      <c r="J347" s="137"/>
      <c r="K347" s="137"/>
      <c r="L347" s="137"/>
      <c r="M347" s="137"/>
      <c r="N347" s="136"/>
      <c r="O347" s="136"/>
      <c r="P347" s="137"/>
      <c r="Q347" s="138"/>
      <c r="R347" s="136"/>
    </row>
    <row r="348" spans="3:18" x14ac:dyDescent="0.4">
      <c r="C348" s="136"/>
      <c r="D348" s="137"/>
      <c r="E348" s="136"/>
      <c r="F348" s="136"/>
      <c r="G348" s="136"/>
      <c r="H348" s="137"/>
      <c r="I348" s="137"/>
      <c r="J348" s="137"/>
      <c r="K348" s="137"/>
      <c r="L348" s="137"/>
      <c r="M348" s="137"/>
      <c r="N348" s="136"/>
      <c r="O348" s="136"/>
      <c r="P348" s="137"/>
      <c r="Q348" s="138"/>
      <c r="R348" s="136"/>
    </row>
    <row r="349" spans="3:18" x14ac:dyDescent="0.4">
      <c r="C349" s="136"/>
      <c r="D349" s="137"/>
      <c r="E349" s="136"/>
      <c r="F349" s="136"/>
      <c r="G349" s="136"/>
      <c r="H349" s="137"/>
      <c r="I349" s="137"/>
      <c r="J349" s="137"/>
      <c r="K349" s="137"/>
      <c r="L349" s="137"/>
      <c r="M349" s="137"/>
      <c r="N349" s="136"/>
      <c r="O349" s="136"/>
      <c r="P349" s="137"/>
      <c r="Q349" s="138"/>
      <c r="R349" s="136"/>
    </row>
    <row r="350" spans="3:18" x14ac:dyDescent="0.4">
      <c r="C350" s="136"/>
      <c r="D350" s="137"/>
      <c r="E350" s="136"/>
      <c r="F350" s="136"/>
      <c r="G350" s="136"/>
      <c r="H350" s="137"/>
      <c r="I350" s="137"/>
      <c r="J350" s="137"/>
      <c r="K350" s="137"/>
      <c r="L350" s="137"/>
      <c r="M350" s="137"/>
      <c r="N350" s="136"/>
      <c r="O350" s="136"/>
      <c r="P350" s="137"/>
      <c r="Q350" s="138"/>
      <c r="R350" s="136"/>
    </row>
    <row r="351" spans="3:18" x14ac:dyDescent="0.4">
      <c r="C351" s="136"/>
      <c r="D351" s="137"/>
      <c r="E351" s="136"/>
      <c r="F351" s="136"/>
      <c r="G351" s="136"/>
      <c r="H351" s="137"/>
      <c r="I351" s="137"/>
      <c r="J351" s="137"/>
      <c r="K351" s="137"/>
      <c r="L351" s="137"/>
      <c r="M351" s="137"/>
      <c r="N351" s="136"/>
      <c r="O351" s="136"/>
      <c r="P351" s="137"/>
      <c r="Q351" s="138"/>
      <c r="R351" s="136"/>
    </row>
    <row r="352" spans="3:18" x14ac:dyDescent="0.4">
      <c r="C352" s="136"/>
      <c r="D352" s="137"/>
      <c r="E352" s="136"/>
      <c r="F352" s="136"/>
      <c r="G352" s="136"/>
      <c r="H352" s="137"/>
      <c r="I352" s="137"/>
      <c r="J352" s="137"/>
      <c r="K352" s="137"/>
      <c r="L352" s="137"/>
      <c r="M352" s="137"/>
      <c r="N352" s="136"/>
      <c r="O352" s="136"/>
      <c r="P352" s="137"/>
      <c r="Q352" s="138"/>
      <c r="R352" s="136"/>
    </row>
    <row r="353" spans="3:18" x14ac:dyDescent="0.4">
      <c r="C353" s="136"/>
      <c r="D353" s="137"/>
      <c r="E353" s="136"/>
      <c r="F353" s="136"/>
      <c r="G353" s="136"/>
      <c r="H353" s="137"/>
      <c r="I353" s="137"/>
      <c r="J353" s="137"/>
      <c r="K353" s="137"/>
      <c r="L353" s="137"/>
      <c r="M353" s="137"/>
      <c r="N353" s="136"/>
      <c r="O353" s="136"/>
      <c r="P353" s="137"/>
      <c r="Q353" s="138"/>
      <c r="R353" s="136"/>
    </row>
    <row r="354" spans="3:18" x14ac:dyDescent="0.4">
      <c r="C354" s="136"/>
      <c r="D354" s="137"/>
      <c r="E354" s="136"/>
      <c r="F354" s="136"/>
      <c r="G354" s="136"/>
      <c r="H354" s="137"/>
      <c r="I354" s="137"/>
      <c r="J354" s="137"/>
      <c r="K354" s="137"/>
      <c r="L354" s="137"/>
      <c r="M354" s="137"/>
      <c r="N354" s="136"/>
      <c r="O354" s="136"/>
      <c r="P354" s="137"/>
      <c r="Q354" s="138"/>
      <c r="R354" s="136"/>
    </row>
    <row r="355" spans="3:18" x14ac:dyDescent="0.4">
      <c r="C355" s="136"/>
      <c r="D355" s="137"/>
      <c r="E355" s="136"/>
      <c r="F355" s="136"/>
      <c r="G355" s="136"/>
      <c r="H355" s="137"/>
      <c r="I355" s="137"/>
      <c r="J355" s="137"/>
      <c r="K355" s="137"/>
      <c r="L355" s="137"/>
      <c r="M355" s="137"/>
      <c r="N355" s="136"/>
      <c r="O355" s="136"/>
      <c r="P355" s="137"/>
      <c r="Q355" s="138"/>
      <c r="R355" s="136"/>
    </row>
    <row r="356" spans="3:18" x14ac:dyDescent="0.4">
      <c r="C356" s="136"/>
      <c r="D356" s="137"/>
      <c r="E356" s="136"/>
      <c r="F356" s="136"/>
      <c r="G356" s="136"/>
      <c r="H356" s="137"/>
      <c r="I356" s="137"/>
      <c r="J356" s="137"/>
      <c r="K356" s="137"/>
      <c r="L356" s="137"/>
      <c r="M356" s="137"/>
      <c r="N356" s="136"/>
      <c r="O356" s="136"/>
      <c r="P356" s="137"/>
      <c r="Q356" s="138"/>
      <c r="R356" s="136"/>
    </row>
    <row r="357" spans="3:18" x14ac:dyDescent="0.4">
      <c r="C357" s="136"/>
      <c r="D357" s="137"/>
      <c r="E357" s="136"/>
      <c r="F357" s="136"/>
      <c r="G357" s="136"/>
      <c r="H357" s="137"/>
      <c r="I357" s="137"/>
      <c r="J357" s="137"/>
      <c r="K357" s="137"/>
      <c r="L357" s="137"/>
      <c r="M357" s="137"/>
      <c r="N357" s="136"/>
      <c r="O357" s="136"/>
      <c r="P357" s="137"/>
      <c r="Q357" s="138"/>
      <c r="R357" s="136"/>
    </row>
    <row r="358" spans="3:18" x14ac:dyDescent="0.4">
      <c r="C358" s="136"/>
      <c r="D358" s="137"/>
      <c r="E358" s="136"/>
      <c r="F358" s="136"/>
      <c r="G358" s="136"/>
      <c r="H358" s="137"/>
      <c r="I358" s="137"/>
      <c r="J358" s="137"/>
      <c r="K358" s="137"/>
      <c r="L358" s="137"/>
      <c r="M358" s="137"/>
      <c r="N358" s="136"/>
      <c r="O358" s="136"/>
      <c r="P358" s="137"/>
      <c r="Q358" s="138"/>
      <c r="R358" s="136"/>
    </row>
    <row r="359" spans="3:18" x14ac:dyDescent="0.4">
      <c r="C359" s="136"/>
      <c r="D359" s="137"/>
      <c r="E359" s="136"/>
      <c r="F359" s="136"/>
      <c r="G359" s="136"/>
      <c r="H359" s="137"/>
      <c r="I359" s="137"/>
      <c r="J359" s="137"/>
      <c r="K359" s="137"/>
      <c r="L359" s="137"/>
      <c r="M359" s="137"/>
      <c r="N359" s="136"/>
      <c r="O359" s="136"/>
      <c r="P359" s="137"/>
      <c r="Q359" s="138"/>
      <c r="R359" s="136"/>
    </row>
    <row r="360" spans="3:18" x14ac:dyDescent="0.4">
      <c r="C360" s="136"/>
      <c r="D360" s="137"/>
      <c r="E360" s="136"/>
      <c r="F360" s="136"/>
      <c r="G360" s="136"/>
      <c r="H360" s="137"/>
      <c r="I360" s="137"/>
      <c r="J360" s="137"/>
      <c r="K360" s="137"/>
      <c r="L360" s="137"/>
      <c r="M360" s="137"/>
      <c r="N360" s="136"/>
      <c r="O360" s="136"/>
      <c r="P360" s="137"/>
      <c r="Q360" s="138"/>
      <c r="R360" s="136"/>
    </row>
    <row r="361" spans="3:18" x14ac:dyDescent="0.4">
      <c r="C361" s="136"/>
      <c r="D361" s="137"/>
      <c r="E361" s="136"/>
      <c r="F361" s="136"/>
      <c r="G361" s="136"/>
      <c r="H361" s="137"/>
      <c r="I361" s="137"/>
      <c r="J361" s="137"/>
      <c r="K361" s="137"/>
      <c r="L361" s="137"/>
      <c r="M361" s="137"/>
      <c r="N361" s="136"/>
      <c r="O361" s="136"/>
      <c r="P361" s="137"/>
      <c r="Q361" s="138"/>
      <c r="R361" s="136"/>
    </row>
    <row r="362" spans="3:18" x14ac:dyDescent="0.4">
      <c r="C362" s="136"/>
      <c r="D362" s="137"/>
      <c r="E362" s="136"/>
      <c r="F362" s="136"/>
      <c r="G362" s="136"/>
      <c r="H362" s="137"/>
      <c r="I362" s="137"/>
      <c r="J362" s="137"/>
      <c r="K362" s="137"/>
      <c r="L362" s="137"/>
      <c r="M362" s="137"/>
      <c r="N362" s="136"/>
      <c r="O362" s="136"/>
      <c r="P362" s="137"/>
      <c r="Q362" s="138"/>
      <c r="R362" s="136"/>
    </row>
    <row r="363" spans="3:18" x14ac:dyDescent="0.4">
      <c r="C363" s="136"/>
      <c r="D363" s="137"/>
      <c r="E363" s="136"/>
      <c r="F363" s="136"/>
      <c r="G363" s="136"/>
      <c r="H363" s="137"/>
      <c r="I363" s="137"/>
      <c r="J363" s="137"/>
      <c r="K363" s="137"/>
      <c r="L363" s="137"/>
      <c r="M363" s="137"/>
      <c r="N363" s="136"/>
      <c r="O363" s="136"/>
      <c r="P363" s="137"/>
      <c r="Q363" s="138"/>
      <c r="R363" s="136"/>
    </row>
    <row r="364" spans="3:18" x14ac:dyDescent="0.4">
      <c r="C364" s="136"/>
      <c r="D364" s="137"/>
      <c r="E364" s="136"/>
      <c r="F364" s="136"/>
      <c r="G364" s="136"/>
      <c r="H364" s="137"/>
      <c r="I364" s="137"/>
      <c r="J364" s="137"/>
      <c r="K364" s="137"/>
      <c r="L364" s="137"/>
      <c r="M364" s="137"/>
      <c r="N364" s="136"/>
      <c r="O364" s="136"/>
      <c r="P364" s="137"/>
      <c r="Q364" s="138"/>
      <c r="R364" s="136"/>
    </row>
    <row r="365" spans="3:18" x14ac:dyDescent="0.4">
      <c r="C365" s="136"/>
      <c r="D365" s="137"/>
      <c r="E365" s="136"/>
      <c r="F365" s="136"/>
      <c r="G365" s="136"/>
      <c r="H365" s="137"/>
      <c r="I365" s="137"/>
      <c r="J365" s="137"/>
      <c r="K365" s="137"/>
      <c r="L365" s="137"/>
      <c r="M365" s="137"/>
      <c r="N365" s="136"/>
      <c r="O365" s="136"/>
      <c r="P365" s="137"/>
      <c r="Q365" s="138"/>
      <c r="R365" s="136"/>
    </row>
    <row r="366" spans="3:18" x14ac:dyDescent="0.4">
      <c r="C366" s="136"/>
      <c r="D366" s="137"/>
      <c r="E366" s="136"/>
      <c r="F366" s="136"/>
      <c r="G366" s="136"/>
      <c r="H366" s="137"/>
      <c r="I366" s="137"/>
      <c r="J366" s="137"/>
      <c r="K366" s="137"/>
      <c r="L366" s="137"/>
      <c r="M366" s="137"/>
      <c r="N366" s="136"/>
      <c r="O366" s="136"/>
      <c r="P366" s="137"/>
      <c r="Q366" s="138"/>
      <c r="R366" s="136"/>
    </row>
    <row r="367" spans="3:18" x14ac:dyDescent="0.4">
      <c r="C367" s="136"/>
      <c r="D367" s="137"/>
      <c r="E367" s="136"/>
      <c r="F367" s="136"/>
      <c r="G367" s="136"/>
      <c r="H367" s="137"/>
      <c r="I367" s="137"/>
      <c r="J367" s="137"/>
      <c r="K367" s="137"/>
      <c r="L367" s="137"/>
      <c r="M367" s="137"/>
      <c r="N367" s="136"/>
      <c r="O367" s="136"/>
      <c r="P367" s="137"/>
      <c r="Q367" s="138"/>
      <c r="R367" s="136"/>
    </row>
    <row r="368" spans="3:18" x14ac:dyDescent="0.4">
      <c r="C368" s="136"/>
      <c r="D368" s="137"/>
      <c r="E368" s="136"/>
      <c r="F368" s="136"/>
      <c r="G368" s="136"/>
      <c r="H368" s="137"/>
      <c r="I368" s="137"/>
      <c r="J368" s="137"/>
      <c r="K368" s="137"/>
      <c r="L368" s="137"/>
      <c r="M368" s="137"/>
      <c r="N368" s="136"/>
      <c r="O368" s="136"/>
      <c r="P368" s="137"/>
      <c r="Q368" s="138"/>
      <c r="R368" s="136"/>
    </row>
    <row r="369" spans="3:18" x14ac:dyDescent="0.4">
      <c r="C369" s="136"/>
      <c r="D369" s="137"/>
      <c r="E369" s="136"/>
      <c r="F369" s="136"/>
      <c r="G369" s="136"/>
      <c r="H369" s="137"/>
      <c r="I369" s="137"/>
      <c r="J369" s="137"/>
      <c r="K369" s="137"/>
      <c r="L369" s="137"/>
      <c r="M369" s="137"/>
      <c r="N369" s="136"/>
      <c r="O369" s="136"/>
      <c r="P369" s="137"/>
      <c r="Q369" s="138"/>
      <c r="R369" s="136"/>
    </row>
    <row r="370" spans="3:18" x14ac:dyDescent="0.4">
      <c r="C370" s="136"/>
      <c r="D370" s="137"/>
      <c r="E370" s="136"/>
      <c r="F370" s="136"/>
      <c r="G370" s="136"/>
      <c r="H370" s="137"/>
      <c r="I370" s="137"/>
      <c r="J370" s="137"/>
      <c r="K370" s="137"/>
      <c r="L370" s="137"/>
      <c r="M370" s="137"/>
      <c r="N370" s="136"/>
      <c r="O370" s="136"/>
      <c r="P370" s="137"/>
      <c r="Q370" s="138"/>
      <c r="R370" s="136"/>
    </row>
    <row r="371" spans="3:18" x14ac:dyDescent="0.4">
      <c r="C371" s="136"/>
      <c r="D371" s="137"/>
      <c r="E371" s="136"/>
      <c r="F371" s="136"/>
      <c r="G371" s="136"/>
      <c r="H371" s="137"/>
      <c r="I371" s="137"/>
      <c r="J371" s="137"/>
      <c r="K371" s="137"/>
      <c r="L371" s="137"/>
      <c r="M371" s="137"/>
      <c r="N371" s="136"/>
      <c r="O371" s="136"/>
      <c r="P371" s="137"/>
      <c r="Q371" s="138"/>
      <c r="R371" s="136"/>
    </row>
    <row r="372" spans="3:18" x14ac:dyDescent="0.4">
      <c r="C372" s="136"/>
      <c r="D372" s="137"/>
      <c r="E372" s="136"/>
      <c r="F372" s="136"/>
      <c r="G372" s="136"/>
      <c r="H372" s="137"/>
      <c r="I372" s="137"/>
      <c r="J372" s="137"/>
      <c r="K372" s="137"/>
      <c r="L372" s="137"/>
      <c r="M372" s="137"/>
      <c r="N372" s="136"/>
      <c r="O372" s="136"/>
      <c r="P372" s="137"/>
      <c r="Q372" s="138"/>
      <c r="R372" s="136"/>
    </row>
    <row r="373" spans="3:18" x14ac:dyDescent="0.4">
      <c r="C373" s="136"/>
      <c r="D373" s="137"/>
      <c r="E373" s="136"/>
      <c r="F373" s="136"/>
      <c r="G373" s="136"/>
      <c r="H373" s="137"/>
      <c r="I373" s="137"/>
      <c r="J373" s="137"/>
      <c r="K373" s="137"/>
      <c r="L373" s="137"/>
      <c r="M373" s="137"/>
      <c r="N373" s="136"/>
      <c r="O373" s="136"/>
      <c r="P373" s="137"/>
      <c r="Q373" s="138"/>
      <c r="R373" s="136"/>
    </row>
    <row r="374" spans="3:18" x14ac:dyDescent="0.4">
      <c r="C374" s="136"/>
      <c r="D374" s="137"/>
      <c r="E374" s="136"/>
      <c r="F374" s="136"/>
      <c r="G374" s="136"/>
      <c r="H374" s="137"/>
      <c r="I374" s="137"/>
      <c r="J374" s="137"/>
      <c r="K374" s="137"/>
      <c r="L374" s="137"/>
      <c r="M374" s="137"/>
      <c r="N374" s="136"/>
      <c r="O374" s="136"/>
      <c r="P374" s="137"/>
      <c r="Q374" s="138"/>
      <c r="R374" s="136"/>
    </row>
    <row r="375" spans="3:18" x14ac:dyDescent="0.4">
      <c r="C375" s="136"/>
      <c r="D375" s="137"/>
      <c r="E375" s="136"/>
      <c r="F375" s="136"/>
      <c r="G375" s="136"/>
      <c r="H375" s="137"/>
      <c r="I375" s="137"/>
      <c r="J375" s="137"/>
      <c r="K375" s="137"/>
      <c r="L375" s="137"/>
      <c r="M375" s="137"/>
      <c r="N375" s="136"/>
      <c r="O375" s="136"/>
      <c r="P375" s="137"/>
      <c r="Q375" s="138"/>
      <c r="R375" s="136"/>
    </row>
    <row r="376" spans="3:18" x14ac:dyDescent="0.4">
      <c r="C376" s="136"/>
      <c r="D376" s="137"/>
      <c r="E376" s="136"/>
      <c r="F376" s="136"/>
      <c r="G376" s="136"/>
      <c r="H376" s="137"/>
      <c r="I376" s="137"/>
      <c r="J376" s="137"/>
      <c r="K376" s="137"/>
      <c r="L376" s="137"/>
      <c r="M376" s="137"/>
      <c r="N376" s="136"/>
      <c r="O376" s="136"/>
      <c r="P376" s="137"/>
      <c r="Q376" s="138"/>
      <c r="R376" s="136"/>
    </row>
    <row r="377" spans="3:18" x14ac:dyDescent="0.4">
      <c r="C377" s="136"/>
      <c r="D377" s="137"/>
      <c r="E377" s="136"/>
      <c r="F377" s="136"/>
      <c r="G377" s="136"/>
      <c r="H377" s="137"/>
      <c r="I377" s="137"/>
      <c r="J377" s="137"/>
      <c r="K377" s="137"/>
      <c r="L377" s="137"/>
      <c r="M377" s="137"/>
      <c r="N377" s="136"/>
      <c r="O377" s="136"/>
      <c r="P377" s="137"/>
      <c r="Q377" s="138"/>
      <c r="R377" s="136"/>
    </row>
    <row r="378" spans="3:18" x14ac:dyDescent="0.4">
      <c r="C378" s="136"/>
      <c r="D378" s="137"/>
      <c r="E378" s="136"/>
      <c r="F378" s="136"/>
      <c r="G378" s="136"/>
      <c r="H378" s="137"/>
      <c r="I378" s="137"/>
      <c r="J378" s="137"/>
      <c r="K378" s="137"/>
      <c r="L378" s="137"/>
      <c r="M378" s="137"/>
      <c r="N378" s="136"/>
      <c r="O378" s="136"/>
      <c r="P378" s="137"/>
      <c r="Q378" s="138"/>
      <c r="R378" s="136"/>
    </row>
    <row r="379" spans="3:18" x14ac:dyDescent="0.4">
      <c r="C379" s="136"/>
      <c r="D379" s="137"/>
      <c r="E379" s="136"/>
      <c r="F379" s="136"/>
      <c r="G379" s="136"/>
      <c r="H379" s="137"/>
      <c r="I379" s="137"/>
      <c r="J379" s="137"/>
      <c r="K379" s="137"/>
      <c r="L379" s="137"/>
      <c r="M379" s="137"/>
      <c r="N379" s="136"/>
      <c r="O379" s="136"/>
      <c r="P379" s="137"/>
      <c r="Q379" s="138"/>
      <c r="R379" s="136"/>
    </row>
    <row r="380" spans="3:18" x14ac:dyDescent="0.4">
      <c r="C380" s="136"/>
      <c r="D380" s="137"/>
      <c r="E380" s="136"/>
      <c r="F380" s="136"/>
      <c r="G380" s="136"/>
      <c r="H380" s="137"/>
      <c r="I380" s="137"/>
      <c r="J380" s="137"/>
      <c r="K380" s="137"/>
      <c r="L380" s="137"/>
      <c r="M380" s="137"/>
      <c r="N380" s="136"/>
      <c r="O380" s="136"/>
      <c r="P380" s="137"/>
      <c r="Q380" s="138"/>
      <c r="R380" s="136"/>
    </row>
    <row r="381" spans="3:18" x14ac:dyDescent="0.4">
      <c r="C381" s="136"/>
      <c r="D381" s="137"/>
      <c r="E381" s="136"/>
      <c r="F381" s="136"/>
      <c r="G381" s="136"/>
      <c r="H381" s="137"/>
      <c r="I381" s="137"/>
      <c r="J381" s="137"/>
      <c r="K381" s="137"/>
      <c r="L381" s="137"/>
      <c r="M381" s="137"/>
      <c r="N381" s="136"/>
      <c r="O381" s="136"/>
      <c r="P381" s="137"/>
      <c r="Q381" s="138"/>
      <c r="R381" s="136"/>
    </row>
    <row r="382" spans="3:18" x14ac:dyDescent="0.4">
      <c r="C382" s="136"/>
      <c r="D382" s="137"/>
      <c r="E382" s="136"/>
      <c r="F382" s="136"/>
      <c r="G382" s="136"/>
      <c r="H382" s="137"/>
      <c r="I382" s="137"/>
      <c r="J382" s="137"/>
      <c r="K382" s="137"/>
      <c r="L382" s="137"/>
      <c r="M382" s="137"/>
      <c r="N382" s="136"/>
      <c r="O382" s="136"/>
      <c r="P382" s="137"/>
      <c r="Q382" s="138"/>
      <c r="R382" s="136"/>
    </row>
    <row r="383" spans="3:18" x14ac:dyDescent="0.4">
      <c r="C383" s="136"/>
      <c r="D383" s="137"/>
      <c r="E383" s="136"/>
      <c r="F383" s="136"/>
      <c r="G383" s="136"/>
      <c r="H383" s="137"/>
      <c r="I383" s="137"/>
      <c r="J383" s="137"/>
      <c r="K383" s="137"/>
      <c r="L383" s="137"/>
      <c r="M383" s="137"/>
      <c r="N383" s="136"/>
      <c r="O383" s="136"/>
      <c r="P383" s="137"/>
      <c r="Q383" s="138"/>
      <c r="R383" s="136"/>
    </row>
    <row r="384" spans="3:18" x14ac:dyDescent="0.4">
      <c r="C384" s="136"/>
      <c r="D384" s="137"/>
      <c r="E384" s="136"/>
      <c r="F384" s="136"/>
      <c r="G384" s="136"/>
      <c r="H384" s="137"/>
      <c r="I384" s="137"/>
      <c r="J384" s="137"/>
      <c r="K384" s="137"/>
      <c r="L384" s="137"/>
      <c r="M384" s="137"/>
      <c r="N384" s="136"/>
      <c r="O384" s="136"/>
      <c r="P384" s="137"/>
      <c r="Q384" s="138"/>
      <c r="R384" s="136"/>
    </row>
    <row r="385" spans="3:18" x14ac:dyDescent="0.4">
      <c r="C385" s="136"/>
      <c r="D385" s="137"/>
      <c r="E385" s="136"/>
      <c r="F385" s="136"/>
      <c r="G385" s="136"/>
      <c r="H385" s="137"/>
      <c r="I385" s="137"/>
      <c r="J385" s="137"/>
      <c r="K385" s="137"/>
      <c r="L385" s="137"/>
      <c r="M385" s="137"/>
      <c r="N385" s="136"/>
      <c r="O385" s="136"/>
      <c r="P385" s="137"/>
      <c r="Q385" s="138"/>
      <c r="R385" s="136"/>
    </row>
    <row r="386" spans="3:18" x14ac:dyDescent="0.4">
      <c r="C386" s="136"/>
      <c r="D386" s="137"/>
      <c r="E386" s="136"/>
      <c r="F386" s="136"/>
      <c r="G386" s="136"/>
      <c r="H386" s="137"/>
      <c r="I386" s="137"/>
      <c r="J386" s="137"/>
      <c r="K386" s="137"/>
      <c r="L386" s="137"/>
      <c r="M386" s="137"/>
      <c r="N386" s="136"/>
      <c r="O386" s="136"/>
      <c r="P386" s="137"/>
      <c r="Q386" s="138"/>
      <c r="R386" s="136"/>
    </row>
    <row r="387" spans="3:18" x14ac:dyDescent="0.4">
      <c r="C387" s="136"/>
      <c r="D387" s="137"/>
      <c r="E387" s="136"/>
      <c r="F387" s="136"/>
      <c r="G387" s="136"/>
      <c r="H387" s="137"/>
      <c r="I387" s="137"/>
      <c r="J387" s="137"/>
      <c r="K387" s="137"/>
      <c r="L387" s="137"/>
      <c r="M387" s="137"/>
      <c r="N387" s="136"/>
      <c r="O387" s="136"/>
      <c r="P387" s="137"/>
      <c r="Q387" s="138"/>
      <c r="R387" s="136"/>
    </row>
    <row r="388" spans="3:18" x14ac:dyDescent="0.4">
      <c r="C388" s="136"/>
      <c r="D388" s="137"/>
      <c r="E388" s="136"/>
      <c r="F388" s="136"/>
      <c r="G388" s="136"/>
      <c r="H388" s="137"/>
      <c r="I388" s="137"/>
      <c r="J388" s="137"/>
      <c r="K388" s="137"/>
      <c r="L388" s="137"/>
      <c r="M388" s="137"/>
      <c r="N388" s="136"/>
      <c r="O388" s="136"/>
      <c r="P388" s="137"/>
      <c r="Q388" s="138"/>
      <c r="R388" s="136"/>
    </row>
    <row r="389" spans="3:18" x14ac:dyDescent="0.4">
      <c r="C389" s="136"/>
      <c r="D389" s="137"/>
      <c r="E389" s="136"/>
      <c r="F389" s="136"/>
      <c r="G389" s="136"/>
      <c r="H389" s="137"/>
      <c r="I389" s="137"/>
      <c r="J389" s="137"/>
      <c r="K389" s="137"/>
      <c r="L389" s="137"/>
      <c r="M389" s="137"/>
      <c r="N389" s="136"/>
      <c r="O389" s="136"/>
      <c r="P389" s="137"/>
      <c r="Q389" s="138"/>
      <c r="R389" s="136"/>
    </row>
    <row r="390" spans="3:18" x14ac:dyDescent="0.4">
      <c r="C390" s="136"/>
      <c r="D390" s="137"/>
      <c r="E390" s="136"/>
      <c r="F390" s="136"/>
      <c r="G390" s="136"/>
      <c r="H390" s="137"/>
      <c r="I390" s="137"/>
      <c r="J390" s="137"/>
      <c r="K390" s="137"/>
      <c r="L390" s="137"/>
      <c r="M390" s="137"/>
      <c r="N390" s="136"/>
      <c r="O390" s="136"/>
      <c r="P390" s="137"/>
      <c r="Q390" s="138"/>
      <c r="R390" s="136"/>
    </row>
    <row r="391" spans="3:18" x14ac:dyDescent="0.4">
      <c r="C391" s="136"/>
      <c r="D391" s="137"/>
      <c r="E391" s="136"/>
      <c r="F391" s="136"/>
      <c r="G391" s="136"/>
      <c r="H391" s="137"/>
      <c r="I391" s="137"/>
      <c r="J391" s="137"/>
      <c r="K391" s="137"/>
      <c r="L391" s="137"/>
      <c r="M391" s="137"/>
      <c r="N391" s="136"/>
      <c r="O391" s="136"/>
      <c r="P391" s="137"/>
      <c r="Q391" s="138"/>
      <c r="R391" s="136"/>
    </row>
    <row r="392" spans="3:18" x14ac:dyDescent="0.4">
      <c r="C392" s="136"/>
      <c r="D392" s="137"/>
      <c r="E392" s="136"/>
      <c r="F392" s="136"/>
      <c r="G392" s="136"/>
      <c r="H392" s="137"/>
      <c r="I392" s="137"/>
      <c r="J392" s="137"/>
      <c r="K392" s="137"/>
      <c r="L392" s="137"/>
      <c r="M392" s="137"/>
      <c r="N392" s="136"/>
      <c r="O392" s="136"/>
      <c r="P392" s="137"/>
      <c r="Q392" s="138"/>
      <c r="R392" s="136"/>
    </row>
    <row r="393" spans="3:18" x14ac:dyDescent="0.4">
      <c r="C393" s="136"/>
      <c r="D393" s="137"/>
      <c r="E393" s="136"/>
      <c r="F393" s="136"/>
      <c r="G393" s="136"/>
      <c r="H393" s="137"/>
      <c r="I393" s="137"/>
      <c r="J393" s="137"/>
      <c r="K393" s="137"/>
      <c r="L393" s="137"/>
      <c r="M393" s="137"/>
      <c r="N393" s="136"/>
      <c r="O393" s="136"/>
      <c r="P393" s="137"/>
      <c r="Q393" s="138"/>
      <c r="R393" s="136"/>
    </row>
    <row r="394" spans="3:18" x14ac:dyDescent="0.4">
      <c r="C394" s="136"/>
      <c r="D394" s="137"/>
      <c r="E394" s="136"/>
      <c r="F394" s="136"/>
      <c r="G394" s="136"/>
      <c r="H394" s="137"/>
      <c r="I394" s="137"/>
      <c r="J394" s="137"/>
      <c r="K394" s="137"/>
      <c r="L394" s="137"/>
      <c r="M394" s="137"/>
      <c r="N394" s="136"/>
      <c r="O394" s="136"/>
      <c r="P394" s="137"/>
      <c r="Q394" s="138"/>
      <c r="R394" s="136"/>
    </row>
    <row r="395" spans="3:18" x14ac:dyDescent="0.4">
      <c r="C395" s="136"/>
      <c r="D395" s="137"/>
      <c r="E395" s="136"/>
      <c r="F395" s="136"/>
      <c r="G395" s="136"/>
      <c r="H395" s="137"/>
      <c r="I395" s="137"/>
      <c r="J395" s="137"/>
      <c r="K395" s="137"/>
      <c r="L395" s="137"/>
      <c r="M395" s="137"/>
      <c r="N395" s="136"/>
      <c r="O395" s="136"/>
      <c r="P395" s="137"/>
      <c r="Q395" s="138"/>
      <c r="R395" s="136"/>
    </row>
    <row r="396" spans="3:18" x14ac:dyDescent="0.4">
      <c r="C396" s="136"/>
      <c r="D396" s="137"/>
      <c r="E396" s="136"/>
      <c r="F396" s="136"/>
      <c r="G396" s="136"/>
      <c r="H396" s="137"/>
      <c r="I396" s="137"/>
      <c r="J396" s="137"/>
      <c r="K396" s="137"/>
      <c r="L396" s="137"/>
      <c r="M396" s="137"/>
      <c r="N396" s="136"/>
      <c r="O396" s="136"/>
      <c r="P396" s="137"/>
      <c r="Q396" s="138"/>
      <c r="R396" s="136"/>
    </row>
    <row r="397" spans="3:18" x14ac:dyDescent="0.4">
      <c r="C397" s="136"/>
      <c r="D397" s="137"/>
      <c r="E397" s="136"/>
      <c r="F397" s="136"/>
      <c r="G397" s="136"/>
      <c r="H397" s="137"/>
      <c r="I397" s="137"/>
      <c r="J397" s="137"/>
      <c r="K397" s="137"/>
      <c r="L397" s="137"/>
      <c r="M397" s="137"/>
      <c r="N397" s="136"/>
      <c r="O397" s="136"/>
      <c r="P397" s="137"/>
      <c r="Q397" s="138"/>
      <c r="R397" s="136"/>
    </row>
    <row r="398" spans="3:18" x14ac:dyDescent="0.4">
      <c r="C398" s="136"/>
      <c r="D398" s="137"/>
      <c r="E398" s="136"/>
      <c r="F398" s="136"/>
      <c r="G398" s="136"/>
      <c r="H398" s="137"/>
      <c r="I398" s="137"/>
      <c r="J398" s="137"/>
      <c r="K398" s="137"/>
      <c r="L398" s="137"/>
      <c r="M398" s="137"/>
      <c r="N398" s="136"/>
      <c r="O398" s="136"/>
      <c r="P398" s="137"/>
      <c r="Q398" s="138"/>
      <c r="R398" s="136"/>
    </row>
    <row r="399" spans="3:18" x14ac:dyDescent="0.4">
      <c r="C399" s="136"/>
      <c r="D399" s="137"/>
      <c r="E399" s="136"/>
      <c r="F399" s="136"/>
      <c r="G399" s="136"/>
      <c r="H399" s="137"/>
      <c r="I399" s="137"/>
      <c r="J399" s="137"/>
      <c r="K399" s="137"/>
      <c r="L399" s="137"/>
      <c r="M399" s="137"/>
      <c r="N399" s="136"/>
      <c r="O399" s="136"/>
      <c r="P399" s="137"/>
      <c r="Q399" s="138"/>
      <c r="R399" s="136"/>
    </row>
    <row r="400" spans="3:18" x14ac:dyDescent="0.4">
      <c r="C400" s="136"/>
      <c r="D400" s="137"/>
      <c r="E400" s="136"/>
      <c r="F400" s="136"/>
      <c r="G400" s="136"/>
      <c r="H400" s="137"/>
      <c r="I400" s="137"/>
      <c r="J400" s="137"/>
      <c r="K400" s="137"/>
      <c r="L400" s="137"/>
      <c r="M400" s="137"/>
      <c r="N400" s="136"/>
      <c r="O400" s="136"/>
      <c r="P400" s="137"/>
      <c r="Q400" s="138"/>
      <c r="R400" s="136"/>
    </row>
    <row r="401" spans="3:18" x14ac:dyDescent="0.4">
      <c r="C401" s="136"/>
      <c r="D401" s="137"/>
      <c r="E401" s="136"/>
      <c r="F401" s="136"/>
      <c r="G401" s="136"/>
      <c r="H401" s="137"/>
      <c r="I401" s="137"/>
      <c r="J401" s="137"/>
      <c r="K401" s="137"/>
      <c r="L401" s="137"/>
      <c r="M401" s="137"/>
      <c r="N401" s="136"/>
      <c r="O401" s="136"/>
      <c r="P401" s="137"/>
      <c r="Q401" s="138"/>
      <c r="R401" s="136"/>
    </row>
    <row r="402" spans="3:18" x14ac:dyDescent="0.4">
      <c r="C402" s="136"/>
      <c r="D402" s="137"/>
      <c r="E402" s="136"/>
      <c r="F402" s="136"/>
      <c r="G402" s="136"/>
      <c r="H402" s="137"/>
      <c r="I402" s="137"/>
      <c r="J402" s="137"/>
      <c r="K402" s="137"/>
      <c r="L402" s="137"/>
      <c r="M402" s="137"/>
      <c r="N402" s="136"/>
      <c r="O402" s="136"/>
      <c r="P402" s="137"/>
      <c r="Q402" s="138"/>
      <c r="R402" s="136"/>
    </row>
    <row r="403" spans="3:18" x14ac:dyDescent="0.4">
      <c r="C403" s="136"/>
      <c r="D403" s="137"/>
      <c r="E403" s="136"/>
      <c r="F403" s="136"/>
      <c r="G403" s="136"/>
      <c r="H403" s="137"/>
      <c r="I403" s="137"/>
      <c r="J403" s="137"/>
      <c r="K403" s="137"/>
      <c r="L403" s="137"/>
      <c r="M403" s="137"/>
      <c r="N403" s="136"/>
      <c r="O403" s="136"/>
      <c r="P403" s="137"/>
      <c r="Q403" s="138"/>
      <c r="R403" s="136"/>
    </row>
    <row r="404" spans="3:18" x14ac:dyDescent="0.4">
      <c r="C404" s="136"/>
      <c r="D404" s="137"/>
      <c r="E404" s="136"/>
      <c r="F404" s="136"/>
      <c r="G404" s="136"/>
      <c r="H404" s="137"/>
      <c r="I404" s="137"/>
      <c r="J404" s="137"/>
      <c r="K404" s="137"/>
      <c r="L404" s="137"/>
      <c r="M404" s="137"/>
      <c r="N404" s="136"/>
      <c r="O404" s="136"/>
      <c r="P404" s="137"/>
      <c r="Q404" s="138"/>
      <c r="R404" s="136"/>
    </row>
    <row r="405" spans="3:18" x14ac:dyDescent="0.4">
      <c r="C405" s="136"/>
      <c r="D405" s="137"/>
      <c r="E405" s="136"/>
      <c r="F405" s="136"/>
      <c r="G405" s="136"/>
      <c r="H405" s="137"/>
      <c r="I405" s="137"/>
      <c r="J405" s="137"/>
      <c r="K405" s="137"/>
      <c r="L405" s="137"/>
      <c r="M405" s="137"/>
      <c r="N405" s="136"/>
      <c r="O405" s="136"/>
      <c r="P405" s="137"/>
      <c r="Q405" s="138"/>
      <c r="R405" s="136"/>
    </row>
    <row r="406" spans="3:18" x14ac:dyDescent="0.4">
      <c r="C406" s="136"/>
      <c r="D406" s="137"/>
      <c r="E406" s="136"/>
      <c r="F406" s="136"/>
      <c r="G406" s="136"/>
      <c r="H406" s="137"/>
      <c r="I406" s="137"/>
      <c r="J406" s="137"/>
      <c r="K406" s="137"/>
      <c r="L406" s="137"/>
      <c r="M406" s="137"/>
      <c r="N406" s="136"/>
      <c r="O406" s="136"/>
      <c r="P406" s="137"/>
      <c r="Q406" s="138"/>
      <c r="R406" s="136"/>
    </row>
    <row r="407" spans="3:18" x14ac:dyDescent="0.4">
      <c r="C407" s="136"/>
      <c r="D407" s="137"/>
      <c r="E407" s="136"/>
      <c r="F407" s="136"/>
      <c r="G407" s="136"/>
      <c r="H407" s="137"/>
      <c r="I407" s="137"/>
      <c r="J407" s="137"/>
      <c r="K407" s="137"/>
      <c r="L407" s="137"/>
      <c r="M407" s="137"/>
      <c r="N407" s="136"/>
      <c r="O407" s="136"/>
      <c r="P407" s="137"/>
      <c r="Q407" s="138"/>
      <c r="R407" s="136"/>
    </row>
    <row r="408" spans="3:18" x14ac:dyDescent="0.4">
      <c r="C408" s="136"/>
      <c r="D408" s="137"/>
      <c r="E408" s="136"/>
      <c r="F408" s="136"/>
      <c r="G408" s="136"/>
      <c r="H408" s="137"/>
      <c r="I408" s="137"/>
      <c r="J408" s="137"/>
      <c r="K408" s="137"/>
      <c r="L408" s="137"/>
      <c r="M408" s="137"/>
      <c r="N408" s="136"/>
      <c r="O408" s="136"/>
      <c r="P408" s="137"/>
      <c r="Q408" s="138"/>
      <c r="R408" s="136"/>
    </row>
    <row r="409" spans="3:18" x14ac:dyDescent="0.4">
      <c r="C409" s="136"/>
      <c r="D409" s="137"/>
      <c r="E409" s="136"/>
      <c r="F409" s="136"/>
      <c r="G409" s="136"/>
      <c r="H409" s="137"/>
      <c r="I409" s="137"/>
      <c r="J409" s="137"/>
      <c r="K409" s="137"/>
      <c r="L409" s="137"/>
      <c r="M409" s="137"/>
      <c r="N409" s="136"/>
      <c r="O409" s="136"/>
      <c r="P409" s="137"/>
      <c r="Q409" s="138"/>
      <c r="R409" s="136"/>
    </row>
    <row r="410" spans="3:18" x14ac:dyDescent="0.4">
      <c r="C410" s="136"/>
      <c r="D410" s="137"/>
      <c r="E410" s="136"/>
      <c r="F410" s="136"/>
      <c r="G410" s="136"/>
      <c r="H410" s="137"/>
      <c r="I410" s="137"/>
      <c r="J410" s="137"/>
      <c r="K410" s="137"/>
      <c r="L410" s="137"/>
      <c r="M410" s="137"/>
      <c r="N410" s="136"/>
      <c r="O410" s="136"/>
      <c r="P410" s="137"/>
      <c r="Q410" s="138"/>
      <c r="R410" s="136"/>
    </row>
    <row r="411" spans="3:18" x14ac:dyDescent="0.4">
      <c r="C411" s="136"/>
      <c r="D411" s="137"/>
      <c r="E411" s="136"/>
      <c r="F411" s="136"/>
      <c r="G411" s="136"/>
      <c r="H411" s="137"/>
      <c r="I411" s="137"/>
      <c r="J411" s="137"/>
      <c r="K411" s="137"/>
      <c r="L411" s="137"/>
      <c r="M411" s="137"/>
      <c r="N411" s="136"/>
      <c r="O411" s="136"/>
      <c r="P411" s="137"/>
      <c r="Q411" s="138"/>
      <c r="R411" s="136"/>
    </row>
    <row r="412" spans="3:18" x14ac:dyDescent="0.4">
      <c r="C412" s="136"/>
      <c r="D412" s="137"/>
      <c r="E412" s="136"/>
      <c r="F412" s="136"/>
      <c r="G412" s="136"/>
      <c r="H412" s="137"/>
      <c r="I412" s="137"/>
      <c r="J412" s="137"/>
      <c r="K412" s="137"/>
      <c r="L412" s="137"/>
      <c r="M412" s="137"/>
      <c r="N412" s="136"/>
      <c r="O412" s="136"/>
      <c r="P412" s="137"/>
      <c r="Q412" s="138"/>
      <c r="R412" s="136"/>
    </row>
    <row r="413" spans="3:18" x14ac:dyDescent="0.4">
      <c r="C413" s="136"/>
      <c r="D413" s="137"/>
      <c r="E413" s="136"/>
      <c r="F413" s="136"/>
      <c r="G413" s="136"/>
      <c r="H413" s="137"/>
      <c r="I413" s="137"/>
      <c r="J413" s="137"/>
      <c r="K413" s="137"/>
      <c r="L413" s="137"/>
      <c r="M413" s="137"/>
      <c r="N413" s="136"/>
      <c r="O413" s="136"/>
      <c r="P413" s="137"/>
      <c r="Q413" s="138"/>
      <c r="R413" s="136"/>
    </row>
    <row r="414" spans="3:18" x14ac:dyDescent="0.4">
      <c r="C414" s="136"/>
      <c r="D414" s="137"/>
      <c r="E414" s="136"/>
      <c r="F414" s="136"/>
      <c r="G414" s="136"/>
      <c r="H414" s="137"/>
      <c r="I414" s="137"/>
      <c r="J414" s="137"/>
      <c r="K414" s="137"/>
      <c r="L414" s="137"/>
      <c r="M414" s="137"/>
      <c r="N414" s="136"/>
      <c r="O414" s="136"/>
      <c r="P414" s="137"/>
      <c r="Q414" s="138"/>
      <c r="R414" s="136"/>
    </row>
    <row r="415" spans="3:18" x14ac:dyDescent="0.4">
      <c r="C415" s="136"/>
      <c r="D415" s="137"/>
      <c r="E415" s="136"/>
      <c r="F415" s="136"/>
      <c r="G415" s="136"/>
      <c r="H415" s="137"/>
      <c r="I415" s="137"/>
      <c r="J415" s="137"/>
      <c r="K415" s="137"/>
      <c r="L415" s="137"/>
      <c r="M415" s="137"/>
      <c r="N415" s="136"/>
      <c r="O415" s="136"/>
      <c r="P415" s="137"/>
      <c r="Q415" s="138"/>
      <c r="R415" s="136"/>
    </row>
    <row r="416" spans="3:18" x14ac:dyDescent="0.4">
      <c r="C416" s="136"/>
      <c r="D416" s="137"/>
      <c r="E416" s="136"/>
      <c r="F416" s="136"/>
      <c r="G416" s="136"/>
      <c r="H416" s="137"/>
      <c r="I416" s="137"/>
      <c r="J416" s="137"/>
      <c r="K416" s="137"/>
      <c r="L416" s="137"/>
      <c r="M416" s="137"/>
      <c r="N416" s="136"/>
      <c r="O416" s="136"/>
      <c r="P416" s="137"/>
      <c r="Q416" s="138"/>
      <c r="R416" s="136"/>
    </row>
    <row r="417" spans="3:18" x14ac:dyDescent="0.4">
      <c r="C417" s="136"/>
      <c r="D417" s="137"/>
      <c r="E417" s="136"/>
      <c r="F417" s="136"/>
      <c r="G417" s="136"/>
      <c r="H417" s="137"/>
      <c r="I417" s="137"/>
      <c r="J417" s="137"/>
      <c r="K417" s="137"/>
      <c r="L417" s="137"/>
      <c r="M417" s="137"/>
      <c r="N417" s="136"/>
      <c r="O417" s="136"/>
      <c r="P417" s="137"/>
      <c r="Q417" s="138"/>
      <c r="R417" s="136"/>
    </row>
    <row r="418" spans="3:18" x14ac:dyDescent="0.4">
      <c r="C418" s="136"/>
      <c r="D418" s="137"/>
      <c r="E418" s="136"/>
      <c r="F418" s="136"/>
      <c r="G418" s="136"/>
      <c r="H418" s="137"/>
      <c r="I418" s="137"/>
      <c r="J418" s="137"/>
      <c r="K418" s="137"/>
      <c r="L418" s="137"/>
      <c r="M418" s="137"/>
      <c r="N418" s="136"/>
      <c r="O418" s="136"/>
      <c r="P418" s="137"/>
      <c r="Q418" s="138"/>
      <c r="R418" s="136"/>
    </row>
    <row r="419" spans="3:18" x14ac:dyDescent="0.4">
      <c r="C419" s="136"/>
      <c r="D419" s="137"/>
      <c r="E419" s="136"/>
      <c r="F419" s="136"/>
      <c r="G419" s="136"/>
      <c r="H419" s="137"/>
      <c r="I419" s="137"/>
      <c r="J419" s="137"/>
      <c r="K419" s="137"/>
      <c r="L419" s="137"/>
      <c r="M419" s="137"/>
      <c r="N419" s="136"/>
      <c r="O419" s="136"/>
      <c r="P419" s="137"/>
      <c r="Q419" s="138"/>
      <c r="R419" s="136"/>
    </row>
    <row r="420" spans="3:18" x14ac:dyDescent="0.4">
      <c r="C420" s="136"/>
      <c r="D420" s="137"/>
      <c r="E420" s="136"/>
      <c r="F420" s="136"/>
      <c r="G420" s="136"/>
      <c r="H420" s="137"/>
      <c r="I420" s="137"/>
      <c r="J420" s="137"/>
      <c r="K420" s="137"/>
      <c r="L420" s="137"/>
      <c r="M420" s="137"/>
      <c r="N420" s="136"/>
      <c r="O420" s="136"/>
      <c r="P420" s="137"/>
      <c r="Q420" s="138"/>
      <c r="R420" s="136"/>
    </row>
    <row r="421" spans="3:18" x14ac:dyDescent="0.4">
      <c r="C421" s="136"/>
      <c r="D421" s="137"/>
      <c r="E421" s="136"/>
      <c r="F421" s="136"/>
      <c r="G421" s="136"/>
      <c r="H421" s="137"/>
      <c r="I421" s="137"/>
      <c r="J421" s="137"/>
      <c r="K421" s="137"/>
      <c r="L421" s="137"/>
      <c r="M421" s="137"/>
      <c r="N421" s="136"/>
      <c r="O421" s="136"/>
      <c r="P421" s="137"/>
      <c r="Q421" s="138"/>
      <c r="R421" s="136"/>
    </row>
    <row r="422" spans="3:18" x14ac:dyDescent="0.4">
      <c r="C422" s="136"/>
      <c r="D422" s="137"/>
      <c r="E422" s="136"/>
      <c r="F422" s="136"/>
      <c r="G422" s="136"/>
      <c r="H422" s="137"/>
      <c r="I422" s="137"/>
      <c r="J422" s="137"/>
      <c r="K422" s="137"/>
      <c r="L422" s="137"/>
      <c r="M422" s="137"/>
      <c r="N422" s="136"/>
      <c r="O422" s="136"/>
      <c r="P422" s="137"/>
      <c r="Q422" s="138"/>
      <c r="R422" s="136"/>
    </row>
    <row r="423" spans="3:18" x14ac:dyDescent="0.4">
      <c r="C423" s="136"/>
      <c r="D423" s="137"/>
      <c r="E423" s="136"/>
      <c r="F423" s="136"/>
      <c r="G423" s="136"/>
      <c r="H423" s="137"/>
      <c r="I423" s="137"/>
      <c r="J423" s="137"/>
      <c r="K423" s="137"/>
      <c r="L423" s="137"/>
      <c r="M423" s="137"/>
      <c r="N423" s="136"/>
      <c r="O423" s="136"/>
      <c r="P423" s="137"/>
      <c r="Q423" s="138"/>
      <c r="R423" s="136"/>
    </row>
    <row r="424" spans="3:18" x14ac:dyDescent="0.4">
      <c r="C424" s="136"/>
      <c r="D424" s="137"/>
      <c r="E424" s="136"/>
      <c r="F424" s="136"/>
      <c r="G424" s="136"/>
      <c r="H424" s="137"/>
      <c r="I424" s="137"/>
      <c r="J424" s="137"/>
      <c r="K424" s="137"/>
      <c r="L424" s="137"/>
      <c r="M424" s="137"/>
      <c r="N424" s="136"/>
      <c r="O424" s="136"/>
      <c r="P424" s="137"/>
      <c r="Q424" s="138"/>
      <c r="R424" s="136"/>
    </row>
    <row r="425" spans="3:18" x14ac:dyDescent="0.4">
      <c r="C425" s="136"/>
      <c r="D425" s="137"/>
      <c r="E425" s="136"/>
      <c r="F425" s="136"/>
      <c r="G425" s="136"/>
      <c r="H425" s="137"/>
      <c r="I425" s="137"/>
      <c r="J425" s="137"/>
      <c r="K425" s="137"/>
      <c r="L425" s="137"/>
      <c r="M425" s="137"/>
      <c r="N425" s="136"/>
      <c r="O425" s="136"/>
      <c r="P425" s="137"/>
      <c r="Q425" s="138"/>
      <c r="R425" s="136"/>
    </row>
    <row r="426" spans="3:18" x14ac:dyDescent="0.4">
      <c r="C426" s="136"/>
      <c r="D426" s="137"/>
      <c r="E426" s="136"/>
      <c r="F426" s="136"/>
      <c r="G426" s="136"/>
      <c r="H426" s="137"/>
      <c r="I426" s="137"/>
      <c r="J426" s="137"/>
      <c r="K426" s="137"/>
      <c r="L426" s="137"/>
      <c r="M426" s="137"/>
      <c r="N426" s="136"/>
      <c r="O426" s="136"/>
      <c r="P426" s="137"/>
      <c r="Q426" s="138"/>
      <c r="R426" s="136"/>
    </row>
    <row r="427" spans="3:18" x14ac:dyDescent="0.4">
      <c r="C427" s="136"/>
      <c r="D427" s="137"/>
      <c r="E427" s="136"/>
      <c r="F427" s="136"/>
      <c r="G427" s="136"/>
      <c r="H427" s="137"/>
      <c r="I427" s="137"/>
      <c r="J427" s="137"/>
      <c r="K427" s="137"/>
      <c r="L427" s="137"/>
      <c r="M427" s="137"/>
      <c r="N427" s="136"/>
      <c r="O427" s="136"/>
      <c r="P427" s="137"/>
      <c r="Q427" s="138"/>
      <c r="R427" s="136"/>
    </row>
    <row r="428" spans="3:18" x14ac:dyDescent="0.4">
      <c r="C428" s="136"/>
      <c r="D428" s="137"/>
      <c r="E428" s="136"/>
      <c r="F428" s="136"/>
      <c r="G428" s="136"/>
      <c r="H428" s="137"/>
      <c r="I428" s="137"/>
      <c r="J428" s="137"/>
      <c r="K428" s="137"/>
      <c r="L428" s="137"/>
      <c r="M428" s="137"/>
      <c r="N428" s="136"/>
      <c r="O428" s="136"/>
      <c r="P428" s="137"/>
      <c r="Q428" s="138"/>
      <c r="R428" s="136"/>
    </row>
    <row r="429" spans="3:18" x14ac:dyDescent="0.4">
      <c r="C429" s="136"/>
      <c r="D429" s="137"/>
      <c r="E429" s="136"/>
      <c r="F429" s="136"/>
      <c r="G429" s="136"/>
      <c r="H429" s="137"/>
      <c r="I429" s="137"/>
      <c r="J429" s="137"/>
      <c r="K429" s="137"/>
      <c r="L429" s="137"/>
      <c r="M429" s="137"/>
      <c r="N429" s="136"/>
      <c r="O429" s="136"/>
      <c r="P429" s="137"/>
      <c r="Q429" s="138"/>
      <c r="R429" s="136"/>
    </row>
    <row r="430" spans="3:18" x14ac:dyDescent="0.4">
      <c r="C430" s="136"/>
      <c r="D430" s="137"/>
      <c r="E430" s="136"/>
      <c r="F430" s="136"/>
      <c r="G430" s="136"/>
      <c r="H430" s="137"/>
      <c r="I430" s="137"/>
      <c r="J430" s="137"/>
      <c r="K430" s="137"/>
      <c r="L430" s="137"/>
      <c r="M430" s="137"/>
      <c r="N430" s="136"/>
      <c r="O430" s="136"/>
      <c r="P430" s="137"/>
      <c r="Q430" s="138"/>
      <c r="R430" s="136"/>
    </row>
    <row r="431" spans="3:18" x14ac:dyDescent="0.4">
      <c r="C431" s="136"/>
      <c r="D431" s="137"/>
      <c r="E431" s="136"/>
      <c r="F431" s="136"/>
      <c r="G431" s="136"/>
      <c r="H431" s="137"/>
      <c r="I431" s="137"/>
      <c r="J431" s="137"/>
      <c r="K431" s="137"/>
      <c r="L431" s="137"/>
      <c r="M431" s="137"/>
      <c r="N431" s="136"/>
      <c r="O431" s="136"/>
      <c r="P431" s="137"/>
      <c r="Q431" s="138"/>
      <c r="R431" s="136"/>
    </row>
    <row r="432" spans="3:18" x14ac:dyDescent="0.4">
      <c r="C432" s="136"/>
      <c r="D432" s="137"/>
      <c r="E432" s="136"/>
      <c r="F432" s="136"/>
      <c r="G432" s="136"/>
      <c r="H432" s="137"/>
      <c r="I432" s="137"/>
      <c r="J432" s="137"/>
      <c r="K432" s="137"/>
      <c r="L432" s="137"/>
      <c r="M432" s="137"/>
      <c r="N432" s="136"/>
      <c r="O432" s="136"/>
      <c r="P432" s="137"/>
      <c r="Q432" s="138"/>
      <c r="R432" s="136"/>
    </row>
    <row r="433" spans="3:18" x14ac:dyDescent="0.4">
      <c r="C433" s="136"/>
      <c r="D433" s="137"/>
      <c r="E433" s="136"/>
      <c r="F433" s="136"/>
      <c r="G433" s="136"/>
      <c r="H433" s="137"/>
      <c r="I433" s="137"/>
      <c r="J433" s="137"/>
      <c r="K433" s="137"/>
      <c r="L433" s="137"/>
      <c r="M433" s="137"/>
      <c r="N433" s="136"/>
      <c r="O433" s="136"/>
      <c r="P433" s="137"/>
      <c r="Q433" s="138"/>
      <c r="R433" s="136"/>
    </row>
    <row r="434" spans="3:18" x14ac:dyDescent="0.4">
      <c r="C434" s="136"/>
      <c r="D434" s="137"/>
      <c r="E434" s="136"/>
      <c r="F434" s="136"/>
      <c r="G434" s="136"/>
      <c r="H434" s="137"/>
      <c r="I434" s="137"/>
      <c r="J434" s="137"/>
      <c r="K434" s="137"/>
      <c r="L434" s="137"/>
      <c r="M434" s="137"/>
      <c r="N434" s="136"/>
      <c r="O434" s="136"/>
      <c r="P434" s="137"/>
      <c r="Q434" s="138"/>
      <c r="R434" s="136"/>
    </row>
    <row r="435" spans="3:18" x14ac:dyDescent="0.4">
      <c r="C435" s="136"/>
      <c r="D435" s="137"/>
      <c r="E435" s="136"/>
      <c r="F435" s="136"/>
      <c r="G435" s="136"/>
      <c r="H435" s="137"/>
      <c r="I435" s="137"/>
      <c r="J435" s="137"/>
      <c r="K435" s="137"/>
      <c r="L435" s="137"/>
      <c r="M435" s="137"/>
      <c r="N435" s="136"/>
      <c r="O435" s="136"/>
      <c r="P435" s="137"/>
      <c r="Q435" s="138"/>
      <c r="R435" s="136"/>
    </row>
    <row r="436" spans="3:18" x14ac:dyDescent="0.4">
      <c r="C436" s="136"/>
      <c r="D436" s="137"/>
      <c r="E436" s="136"/>
      <c r="F436" s="136"/>
      <c r="G436" s="136"/>
      <c r="H436" s="137"/>
      <c r="I436" s="137"/>
      <c r="J436" s="137"/>
      <c r="K436" s="137"/>
      <c r="L436" s="137"/>
      <c r="M436" s="137"/>
      <c r="N436" s="136"/>
      <c r="O436" s="136"/>
      <c r="P436" s="137"/>
      <c r="Q436" s="138"/>
      <c r="R436" s="136"/>
    </row>
    <row r="437" spans="3:18" x14ac:dyDescent="0.4">
      <c r="C437" s="136"/>
      <c r="D437" s="137"/>
      <c r="E437" s="136"/>
      <c r="F437" s="136"/>
      <c r="G437" s="136"/>
      <c r="H437" s="137"/>
      <c r="I437" s="137"/>
      <c r="J437" s="137"/>
      <c r="K437" s="137"/>
      <c r="L437" s="137"/>
      <c r="M437" s="137"/>
      <c r="N437" s="136"/>
      <c r="O437" s="136"/>
      <c r="P437" s="137"/>
      <c r="Q437" s="138"/>
      <c r="R437" s="136"/>
    </row>
    <row r="438" spans="3:18" x14ac:dyDescent="0.4">
      <c r="C438" s="136"/>
      <c r="D438" s="137"/>
      <c r="E438" s="136"/>
      <c r="F438" s="136"/>
      <c r="G438" s="136"/>
      <c r="H438" s="137"/>
      <c r="I438" s="137"/>
      <c r="J438" s="137"/>
      <c r="K438" s="137"/>
      <c r="L438" s="137"/>
      <c r="M438" s="137"/>
      <c r="N438" s="136"/>
      <c r="O438" s="136"/>
      <c r="P438" s="137"/>
      <c r="Q438" s="138"/>
      <c r="R438" s="136"/>
    </row>
    <row r="439" spans="3:18" x14ac:dyDescent="0.4">
      <c r="C439" s="136"/>
      <c r="D439" s="137"/>
      <c r="E439" s="136"/>
      <c r="F439" s="136"/>
      <c r="G439" s="136"/>
      <c r="H439" s="137"/>
      <c r="I439" s="137"/>
      <c r="J439" s="137"/>
      <c r="K439" s="137"/>
      <c r="L439" s="137"/>
      <c r="M439" s="137"/>
      <c r="N439" s="136"/>
      <c r="O439" s="136"/>
      <c r="P439" s="137"/>
      <c r="Q439" s="138"/>
      <c r="R439" s="136"/>
    </row>
    <row r="440" spans="3:18" x14ac:dyDescent="0.4">
      <c r="C440" s="136"/>
      <c r="D440" s="137"/>
      <c r="E440" s="136"/>
      <c r="F440" s="136"/>
      <c r="G440" s="136"/>
      <c r="H440" s="137"/>
      <c r="I440" s="137"/>
      <c r="J440" s="137"/>
      <c r="K440" s="137"/>
      <c r="L440" s="137"/>
      <c r="M440" s="137"/>
      <c r="N440" s="136"/>
      <c r="O440" s="136"/>
      <c r="P440" s="137"/>
      <c r="Q440" s="138"/>
      <c r="R440" s="136"/>
    </row>
    <row r="441" spans="3:18" x14ac:dyDescent="0.4">
      <c r="C441" s="136"/>
      <c r="D441" s="137"/>
      <c r="E441" s="136"/>
      <c r="F441" s="136"/>
      <c r="G441" s="136"/>
      <c r="H441" s="137"/>
      <c r="I441" s="137"/>
      <c r="J441" s="137"/>
      <c r="K441" s="137"/>
      <c r="L441" s="137"/>
      <c r="M441" s="137"/>
      <c r="N441" s="136"/>
      <c r="O441" s="136"/>
      <c r="P441" s="137"/>
      <c r="Q441" s="138"/>
      <c r="R441" s="136"/>
    </row>
    <row r="442" spans="3:18" x14ac:dyDescent="0.4">
      <c r="C442" s="136"/>
      <c r="D442" s="137"/>
      <c r="E442" s="136"/>
      <c r="F442" s="136"/>
      <c r="G442" s="136"/>
      <c r="H442" s="137"/>
      <c r="I442" s="137"/>
      <c r="J442" s="137"/>
      <c r="K442" s="137"/>
      <c r="L442" s="137"/>
      <c r="M442" s="137"/>
      <c r="N442" s="136"/>
      <c r="O442" s="136"/>
      <c r="P442" s="137"/>
      <c r="Q442" s="138"/>
      <c r="R442" s="136"/>
    </row>
    <row r="443" spans="3:18" x14ac:dyDescent="0.4">
      <c r="C443" s="136"/>
      <c r="D443" s="137"/>
      <c r="E443" s="136"/>
      <c r="F443" s="136"/>
      <c r="G443" s="136"/>
      <c r="H443" s="137"/>
      <c r="I443" s="137"/>
      <c r="J443" s="137"/>
      <c r="K443" s="137"/>
      <c r="L443" s="137"/>
      <c r="M443" s="137"/>
      <c r="N443" s="136"/>
      <c r="O443" s="136"/>
      <c r="P443" s="137"/>
      <c r="Q443" s="138"/>
      <c r="R443" s="136"/>
    </row>
    <row r="444" spans="3:18" x14ac:dyDescent="0.4">
      <c r="C444" s="136"/>
      <c r="D444" s="137"/>
      <c r="E444" s="136"/>
      <c r="F444" s="136"/>
      <c r="G444" s="136"/>
      <c r="H444" s="137"/>
      <c r="I444" s="137"/>
      <c r="J444" s="137"/>
      <c r="K444" s="137"/>
      <c r="L444" s="137"/>
      <c r="M444" s="137"/>
      <c r="N444" s="136"/>
      <c r="O444" s="136"/>
      <c r="P444" s="137"/>
      <c r="Q444" s="138"/>
      <c r="R444" s="136"/>
    </row>
    <row r="445" spans="3:18" x14ac:dyDescent="0.4">
      <c r="C445" s="136"/>
      <c r="D445" s="137"/>
      <c r="E445" s="136"/>
      <c r="F445" s="136"/>
      <c r="G445" s="136"/>
      <c r="H445" s="137"/>
      <c r="I445" s="137"/>
      <c r="J445" s="137"/>
      <c r="K445" s="137"/>
      <c r="L445" s="137"/>
      <c r="M445" s="137"/>
      <c r="N445" s="136"/>
      <c r="O445" s="136"/>
      <c r="P445" s="137"/>
      <c r="Q445" s="138"/>
      <c r="R445" s="136"/>
    </row>
    <row r="446" spans="3:18" x14ac:dyDescent="0.4">
      <c r="C446" s="136"/>
      <c r="D446" s="137"/>
      <c r="E446" s="136"/>
      <c r="F446" s="136"/>
      <c r="G446" s="136"/>
      <c r="H446" s="137"/>
      <c r="I446" s="137"/>
      <c r="J446" s="137"/>
      <c r="K446" s="137"/>
      <c r="L446" s="137"/>
      <c r="M446" s="137"/>
      <c r="N446" s="136"/>
      <c r="O446" s="136"/>
      <c r="P446" s="137"/>
      <c r="Q446" s="138"/>
      <c r="R446" s="136"/>
    </row>
    <row r="447" spans="3:18" x14ac:dyDescent="0.4">
      <c r="C447" s="136"/>
      <c r="D447" s="137"/>
      <c r="E447" s="136"/>
      <c r="F447" s="136"/>
      <c r="G447" s="136"/>
      <c r="H447" s="137"/>
      <c r="I447" s="137"/>
      <c r="J447" s="137"/>
      <c r="K447" s="137"/>
      <c r="L447" s="137"/>
      <c r="M447" s="137"/>
      <c r="N447" s="136"/>
      <c r="O447" s="136"/>
      <c r="P447" s="137"/>
      <c r="Q447" s="138"/>
      <c r="R447" s="136"/>
    </row>
    <row r="448" spans="3:18" x14ac:dyDescent="0.4">
      <c r="C448" s="136"/>
      <c r="D448" s="137"/>
      <c r="E448" s="136"/>
      <c r="F448" s="136"/>
      <c r="G448" s="136"/>
      <c r="H448" s="137"/>
      <c r="I448" s="137"/>
      <c r="J448" s="137"/>
      <c r="K448" s="137"/>
      <c r="L448" s="137"/>
      <c r="M448" s="137"/>
      <c r="N448" s="136"/>
      <c r="O448" s="136"/>
      <c r="P448" s="137"/>
      <c r="Q448" s="138"/>
      <c r="R448" s="136"/>
    </row>
    <row r="449" spans="3:18" x14ac:dyDescent="0.4">
      <c r="C449" s="136"/>
      <c r="D449" s="137"/>
      <c r="E449" s="136"/>
      <c r="F449" s="136"/>
      <c r="G449" s="136"/>
      <c r="H449" s="137"/>
      <c r="I449" s="137"/>
      <c r="J449" s="137"/>
      <c r="K449" s="137"/>
      <c r="L449" s="137"/>
      <c r="M449" s="137"/>
      <c r="N449" s="136"/>
      <c r="O449" s="136"/>
      <c r="P449" s="137"/>
      <c r="Q449" s="138"/>
      <c r="R449" s="136"/>
    </row>
    <row r="450" spans="3:18" x14ac:dyDescent="0.4">
      <c r="C450" s="136"/>
      <c r="D450" s="137"/>
      <c r="E450" s="136"/>
      <c r="F450" s="136"/>
      <c r="G450" s="136"/>
      <c r="H450" s="137"/>
      <c r="I450" s="137"/>
      <c r="J450" s="137"/>
      <c r="K450" s="137"/>
      <c r="L450" s="137"/>
      <c r="M450" s="137"/>
      <c r="N450" s="136"/>
      <c r="O450" s="136"/>
      <c r="P450" s="137"/>
      <c r="Q450" s="138"/>
      <c r="R450" s="136"/>
    </row>
    <row r="451" spans="3:18" x14ac:dyDescent="0.4">
      <c r="C451" s="136"/>
      <c r="D451" s="137"/>
      <c r="E451" s="136"/>
      <c r="F451" s="136"/>
      <c r="G451" s="136"/>
      <c r="H451" s="137"/>
      <c r="I451" s="137"/>
      <c r="J451" s="137"/>
      <c r="K451" s="137"/>
      <c r="L451" s="137"/>
      <c r="M451" s="137"/>
      <c r="N451" s="136"/>
      <c r="O451" s="136"/>
      <c r="P451" s="137"/>
      <c r="Q451" s="138"/>
      <c r="R451" s="136"/>
    </row>
    <row r="452" spans="3:18" x14ac:dyDescent="0.4">
      <c r="C452" s="136"/>
      <c r="D452" s="137"/>
      <c r="E452" s="136"/>
      <c r="F452" s="136"/>
      <c r="G452" s="136"/>
      <c r="H452" s="137"/>
      <c r="I452" s="137"/>
      <c r="J452" s="137"/>
      <c r="K452" s="137"/>
      <c r="L452" s="137"/>
      <c r="M452" s="137"/>
      <c r="N452" s="136"/>
      <c r="O452" s="136"/>
      <c r="P452" s="137"/>
      <c r="Q452" s="138"/>
      <c r="R452" s="136"/>
    </row>
    <row r="453" spans="3:18" x14ac:dyDescent="0.4">
      <c r="C453" s="136"/>
      <c r="D453" s="137"/>
      <c r="E453" s="136"/>
      <c r="F453" s="136"/>
      <c r="G453" s="136"/>
      <c r="H453" s="137"/>
      <c r="I453" s="137"/>
      <c r="J453" s="137"/>
      <c r="K453" s="137"/>
      <c r="L453" s="137"/>
      <c r="M453" s="137"/>
      <c r="N453" s="136"/>
      <c r="O453" s="136"/>
      <c r="P453" s="137"/>
      <c r="Q453" s="138"/>
      <c r="R453" s="136"/>
    </row>
    <row r="454" spans="3:18" x14ac:dyDescent="0.4">
      <c r="C454" s="136"/>
      <c r="D454" s="137"/>
      <c r="E454" s="136"/>
      <c r="F454" s="136"/>
      <c r="G454" s="136"/>
      <c r="H454" s="137"/>
      <c r="I454" s="137"/>
      <c r="J454" s="137"/>
      <c r="K454" s="137"/>
      <c r="L454" s="137"/>
      <c r="M454" s="137"/>
      <c r="N454" s="136"/>
      <c r="O454" s="136"/>
      <c r="P454" s="137"/>
      <c r="Q454" s="138"/>
      <c r="R454" s="136"/>
    </row>
    <row r="455" spans="3:18" x14ac:dyDescent="0.4">
      <c r="C455" s="136"/>
      <c r="D455" s="137"/>
      <c r="E455" s="136"/>
      <c r="F455" s="136"/>
      <c r="G455" s="136"/>
      <c r="H455" s="137"/>
      <c r="I455" s="137"/>
      <c r="J455" s="137"/>
      <c r="K455" s="137"/>
      <c r="L455" s="137"/>
      <c r="M455" s="137"/>
      <c r="N455" s="136"/>
      <c r="O455" s="136"/>
      <c r="P455" s="137"/>
      <c r="Q455" s="138"/>
      <c r="R455" s="136"/>
    </row>
    <row r="456" spans="3:18" x14ac:dyDescent="0.4">
      <c r="C456" s="136"/>
      <c r="D456" s="137"/>
      <c r="E456" s="136"/>
      <c r="F456" s="136"/>
      <c r="G456" s="136"/>
      <c r="H456" s="137"/>
      <c r="I456" s="137"/>
      <c r="J456" s="137"/>
      <c r="K456" s="137"/>
      <c r="L456" s="137"/>
      <c r="M456" s="137"/>
      <c r="N456" s="136"/>
      <c r="O456" s="136"/>
      <c r="P456" s="137"/>
      <c r="Q456" s="138"/>
      <c r="R456" s="136"/>
    </row>
    <row r="457" spans="3:18" x14ac:dyDescent="0.4">
      <c r="C457" s="136"/>
      <c r="D457" s="137"/>
      <c r="E457" s="136"/>
      <c r="F457" s="136"/>
      <c r="G457" s="136"/>
      <c r="H457" s="137"/>
      <c r="I457" s="137"/>
      <c r="J457" s="137"/>
      <c r="K457" s="137"/>
      <c r="L457" s="137"/>
      <c r="M457" s="137"/>
      <c r="N457" s="136"/>
      <c r="O457" s="136"/>
      <c r="P457" s="137"/>
      <c r="Q457" s="138"/>
      <c r="R457" s="136"/>
    </row>
    <row r="458" spans="3:18" x14ac:dyDescent="0.4">
      <c r="C458" s="136"/>
      <c r="D458" s="137"/>
      <c r="E458" s="136"/>
      <c r="F458" s="136"/>
      <c r="G458" s="136"/>
      <c r="H458" s="137"/>
      <c r="I458" s="137"/>
      <c r="J458" s="137"/>
      <c r="K458" s="137"/>
      <c r="L458" s="137"/>
      <c r="M458" s="137"/>
      <c r="N458" s="136"/>
      <c r="O458" s="136"/>
      <c r="P458" s="137"/>
      <c r="Q458" s="138"/>
      <c r="R458" s="136"/>
    </row>
    <row r="459" spans="3:18" x14ac:dyDescent="0.4">
      <c r="C459" s="136"/>
      <c r="D459" s="137"/>
      <c r="E459" s="136"/>
      <c r="F459" s="136"/>
      <c r="G459" s="136"/>
      <c r="H459" s="137"/>
      <c r="I459" s="137"/>
      <c r="J459" s="137"/>
      <c r="K459" s="137"/>
      <c r="L459" s="137"/>
      <c r="M459" s="137"/>
      <c r="N459" s="136"/>
      <c r="O459" s="136"/>
      <c r="P459" s="137"/>
      <c r="Q459" s="138"/>
      <c r="R459" s="136"/>
    </row>
    <row r="460" spans="3:18" x14ac:dyDescent="0.4">
      <c r="C460" s="136"/>
      <c r="D460" s="137"/>
      <c r="E460" s="136"/>
      <c r="F460" s="136"/>
      <c r="G460" s="136"/>
      <c r="H460" s="137"/>
      <c r="I460" s="137"/>
      <c r="J460" s="137"/>
      <c r="K460" s="137"/>
      <c r="L460" s="137"/>
      <c r="M460" s="137"/>
      <c r="N460" s="136"/>
      <c r="O460" s="136"/>
      <c r="P460" s="137"/>
      <c r="Q460" s="138"/>
      <c r="R460" s="136"/>
    </row>
    <row r="461" spans="3:18" x14ac:dyDescent="0.4">
      <c r="C461" s="136"/>
      <c r="D461" s="137"/>
      <c r="E461" s="136"/>
      <c r="F461" s="136"/>
      <c r="G461" s="136"/>
      <c r="H461" s="137"/>
      <c r="I461" s="137"/>
      <c r="J461" s="137"/>
      <c r="K461" s="137"/>
      <c r="L461" s="137"/>
      <c r="M461" s="137"/>
      <c r="N461" s="136"/>
      <c r="O461" s="136"/>
      <c r="P461" s="137"/>
      <c r="Q461" s="138"/>
      <c r="R461" s="136"/>
    </row>
    <row r="462" spans="3:18" x14ac:dyDescent="0.4">
      <c r="C462" s="136"/>
      <c r="D462" s="137"/>
      <c r="E462" s="136"/>
      <c r="F462" s="136"/>
      <c r="G462" s="136"/>
      <c r="H462" s="137"/>
      <c r="I462" s="137"/>
      <c r="J462" s="137"/>
      <c r="K462" s="137"/>
      <c r="L462" s="137"/>
      <c r="M462" s="137"/>
      <c r="N462" s="136"/>
      <c r="O462" s="136"/>
      <c r="P462" s="137"/>
      <c r="Q462" s="138"/>
      <c r="R462" s="136"/>
    </row>
    <row r="463" spans="3:18" x14ac:dyDescent="0.4">
      <c r="C463" s="136"/>
      <c r="D463" s="137"/>
      <c r="E463" s="136"/>
      <c r="F463" s="136"/>
      <c r="G463" s="136"/>
      <c r="H463" s="137"/>
      <c r="I463" s="137"/>
      <c r="J463" s="137"/>
      <c r="K463" s="137"/>
      <c r="L463" s="137"/>
      <c r="M463" s="137"/>
      <c r="N463" s="136"/>
      <c r="O463" s="136"/>
      <c r="P463" s="137"/>
      <c r="Q463" s="138"/>
      <c r="R463" s="136"/>
    </row>
    <row r="464" spans="3:18" x14ac:dyDescent="0.4">
      <c r="C464" s="136"/>
      <c r="D464" s="137"/>
      <c r="E464" s="136"/>
      <c r="F464" s="136"/>
      <c r="G464" s="136"/>
      <c r="H464" s="137"/>
      <c r="I464" s="137"/>
      <c r="J464" s="137"/>
      <c r="K464" s="137"/>
      <c r="L464" s="137"/>
      <c r="M464" s="137"/>
      <c r="N464" s="136"/>
      <c r="O464" s="136"/>
      <c r="P464" s="137"/>
      <c r="Q464" s="138"/>
      <c r="R464" s="136"/>
    </row>
    <row r="465" spans="3:18" x14ac:dyDescent="0.4">
      <c r="C465" s="136"/>
      <c r="D465" s="137"/>
      <c r="E465" s="136"/>
      <c r="F465" s="136"/>
      <c r="G465" s="136"/>
      <c r="H465" s="137"/>
      <c r="I465" s="137"/>
      <c r="J465" s="137"/>
      <c r="K465" s="137"/>
      <c r="L465" s="137"/>
      <c r="M465" s="137"/>
      <c r="N465" s="136"/>
      <c r="O465" s="136"/>
      <c r="P465" s="137"/>
      <c r="Q465" s="138"/>
      <c r="R465" s="136"/>
    </row>
    <row r="466" spans="3:18" x14ac:dyDescent="0.4">
      <c r="C466" s="136"/>
      <c r="D466" s="137"/>
      <c r="E466" s="136"/>
      <c r="F466" s="136"/>
      <c r="G466" s="136"/>
      <c r="H466" s="137"/>
      <c r="I466" s="137"/>
      <c r="J466" s="137"/>
      <c r="K466" s="137"/>
      <c r="L466" s="137"/>
      <c r="M466" s="137"/>
      <c r="N466" s="136"/>
      <c r="O466" s="136"/>
      <c r="P466" s="137"/>
      <c r="Q466" s="138"/>
      <c r="R466" s="136"/>
    </row>
    <row r="467" spans="3:18" x14ac:dyDescent="0.4">
      <c r="C467" s="136"/>
      <c r="D467" s="137"/>
      <c r="E467" s="136"/>
      <c r="F467" s="136"/>
      <c r="G467" s="136"/>
      <c r="H467" s="137"/>
      <c r="I467" s="137"/>
      <c r="J467" s="137"/>
      <c r="K467" s="137"/>
      <c r="L467" s="137"/>
      <c r="M467" s="137"/>
      <c r="N467" s="136"/>
      <c r="O467" s="136"/>
      <c r="P467" s="137"/>
      <c r="Q467" s="138"/>
      <c r="R467" s="136"/>
    </row>
    <row r="468" spans="3:18" x14ac:dyDescent="0.4">
      <c r="C468" s="136"/>
      <c r="D468" s="137"/>
      <c r="E468" s="136"/>
      <c r="F468" s="136"/>
      <c r="G468" s="136"/>
      <c r="H468" s="137"/>
      <c r="I468" s="137"/>
      <c r="J468" s="137"/>
      <c r="K468" s="137"/>
      <c r="L468" s="137"/>
      <c r="M468" s="137"/>
      <c r="N468" s="136"/>
      <c r="O468" s="136"/>
      <c r="P468" s="137"/>
      <c r="Q468" s="138"/>
      <c r="R468" s="136"/>
    </row>
    <row r="469" spans="3:18" x14ac:dyDescent="0.4">
      <c r="C469" s="136"/>
      <c r="D469" s="137"/>
      <c r="E469" s="136"/>
      <c r="F469" s="136"/>
      <c r="G469" s="136"/>
      <c r="H469" s="137"/>
      <c r="I469" s="137"/>
      <c r="J469" s="137"/>
      <c r="K469" s="137"/>
      <c r="L469" s="137"/>
      <c r="M469" s="137"/>
      <c r="N469" s="136"/>
      <c r="O469" s="136"/>
      <c r="P469" s="137"/>
      <c r="Q469" s="138"/>
      <c r="R469" s="136"/>
    </row>
    <row r="470" spans="3:18" x14ac:dyDescent="0.4">
      <c r="C470" s="136"/>
      <c r="D470" s="137"/>
      <c r="E470" s="136"/>
      <c r="F470" s="136"/>
      <c r="G470" s="136"/>
      <c r="H470" s="137"/>
      <c r="I470" s="137"/>
      <c r="J470" s="137"/>
      <c r="K470" s="137"/>
      <c r="L470" s="137"/>
      <c r="M470" s="137"/>
      <c r="N470" s="136"/>
      <c r="O470" s="136"/>
      <c r="P470" s="137"/>
      <c r="Q470" s="138"/>
      <c r="R470" s="136"/>
    </row>
    <row r="471" spans="3:18" x14ac:dyDescent="0.4">
      <c r="C471" s="136"/>
      <c r="D471" s="137"/>
      <c r="E471" s="136"/>
      <c r="F471" s="136"/>
      <c r="G471" s="136"/>
      <c r="H471" s="137"/>
      <c r="I471" s="137"/>
      <c r="J471" s="137"/>
      <c r="K471" s="137"/>
      <c r="L471" s="137"/>
      <c r="M471" s="137"/>
      <c r="N471" s="136"/>
      <c r="O471" s="136"/>
      <c r="P471" s="137"/>
      <c r="Q471" s="138"/>
      <c r="R471" s="136"/>
    </row>
    <row r="472" spans="3:18" x14ac:dyDescent="0.4">
      <c r="C472" s="136"/>
      <c r="D472" s="137"/>
      <c r="E472" s="136"/>
      <c r="F472" s="136"/>
      <c r="G472" s="136"/>
      <c r="H472" s="137"/>
      <c r="I472" s="137"/>
      <c r="J472" s="137"/>
      <c r="K472" s="137"/>
      <c r="L472" s="137"/>
      <c r="M472" s="137"/>
      <c r="N472" s="136"/>
      <c r="O472" s="136"/>
      <c r="P472" s="137"/>
      <c r="Q472" s="138"/>
      <c r="R472" s="136"/>
    </row>
    <row r="473" spans="3:18" x14ac:dyDescent="0.4">
      <c r="C473" s="136"/>
      <c r="D473" s="137"/>
      <c r="E473" s="136"/>
      <c r="F473" s="136"/>
      <c r="G473" s="136"/>
      <c r="H473" s="137"/>
      <c r="I473" s="137"/>
      <c r="J473" s="137"/>
      <c r="K473" s="137"/>
      <c r="L473" s="137"/>
      <c r="M473" s="137"/>
      <c r="N473" s="136"/>
      <c r="O473" s="136"/>
      <c r="P473" s="137"/>
      <c r="Q473" s="138"/>
      <c r="R473" s="136"/>
    </row>
    <row r="474" spans="3:18" x14ac:dyDescent="0.4">
      <c r="C474" s="136"/>
      <c r="D474" s="137"/>
      <c r="E474" s="136"/>
      <c r="F474" s="136"/>
      <c r="G474" s="136"/>
      <c r="H474" s="137"/>
      <c r="I474" s="137"/>
      <c r="J474" s="137"/>
      <c r="K474" s="137"/>
      <c r="L474" s="137"/>
      <c r="M474" s="137"/>
      <c r="N474" s="136"/>
      <c r="O474" s="136"/>
      <c r="P474" s="137"/>
      <c r="Q474" s="138"/>
      <c r="R474" s="136"/>
    </row>
    <row r="475" spans="3:18" x14ac:dyDescent="0.4">
      <c r="C475" s="136"/>
      <c r="D475" s="137"/>
      <c r="E475" s="136"/>
      <c r="F475" s="136"/>
      <c r="G475" s="136"/>
      <c r="H475" s="137"/>
      <c r="I475" s="137"/>
      <c r="J475" s="137"/>
      <c r="K475" s="137"/>
      <c r="L475" s="137"/>
      <c r="M475" s="137"/>
      <c r="N475" s="136"/>
      <c r="O475" s="136"/>
      <c r="P475" s="137"/>
      <c r="Q475" s="138"/>
      <c r="R475" s="136"/>
    </row>
    <row r="476" spans="3:18" x14ac:dyDescent="0.4">
      <c r="C476" s="136"/>
      <c r="D476" s="137"/>
      <c r="E476" s="136"/>
      <c r="F476" s="136"/>
      <c r="G476" s="136"/>
      <c r="H476" s="137"/>
      <c r="I476" s="137"/>
      <c r="J476" s="137"/>
      <c r="K476" s="137"/>
      <c r="L476" s="137"/>
      <c r="M476" s="137"/>
      <c r="N476" s="136"/>
      <c r="O476" s="136"/>
      <c r="P476" s="137"/>
      <c r="Q476" s="138"/>
      <c r="R476" s="136"/>
    </row>
    <row r="477" spans="3:18" x14ac:dyDescent="0.4">
      <c r="C477" s="136"/>
      <c r="D477" s="137"/>
      <c r="E477" s="136"/>
      <c r="F477" s="136"/>
      <c r="G477" s="136"/>
      <c r="H477" s="137"/>
      <c r="I477" s="137"/>
      <c r="J477" s="137"/>
      <c r="K477" s="137"/>
      <c r="L477" s="137"/>
      <c r="M477" s="137"/>
      <c r="N477" s="136"/>
      <c r="O477" s="136"/>
      <c r="P477" s="137"/>
      <c r="Q477" s="138"/>
      <c r="R477" s="136"/>
    </row>
    <row r="478" spans="3:18" x14ac:dyDescent="0.4">
      <c r="C478" s="136"/>
      <c r="D478" s="137"/>
      <c r="E478" s="136"/>
      <c r="F478" s="136"/>
      <c r="G478" s="136"/>
      <c r="H478" s="137"/>
      <c r="I478" s="137"/>
      <c r="J478" s="137"/>
      <c r="K478" s="137"/>
      <c r="L478" s="137"/>
      <c r="M478" s="137"/>
      <c r="N478" s="136"/>
      <c r="O478" s="136"/>
      <c r="P478" s="137"/>
      <c r="Q478" s="138"/>
      <c r="R478" s="136"/>
    </row>
    <row r="479" spans="3:18" x14ac:dyDescent="0.4">
      <c r="C479" s="136"/>
      <c r="D479" s="137"/>
      <c r="E479" s="136"/>
      <c r="F479" s="136"/>
      <c r="G479" s="136"/>
      <c r="H479" s="137"/>
      <c r="I479" s="137"/>
      <c r="J479" s="137"/>
      <c r="K479" s="137"/>
      <c r="L479" s="137"/>
      <c r="M479" s="137"/>
      <c r="N479" s="136"/>
      <c r="O479" s="136"/>
      <c r="P479" s="137"/>
      <c r="Q479" s="138"/>
      <c r="R479" s="136"/>
    </row>
    <row r="480" spans="3:18" x14ac:dyDescent="0.4">
      <c r="C480" s="136"/>
      <c r="D480" s="137"/>
      <c r="E480" s="136"/>
      <c r="F480" s="136"/>
      <c r="G480" s="136"/>
      <c r="H480" s="137"/>
      <c r="I480" s="137"/>
      <c r="J480" s="137"/>
      <c r="K480" s="137"/>
      <c r="L480" s="137"/>
      <c r="M480" s="137"/>
      <c r="N480" s="136"/>
      <c r="O480" s="136"/>
      <c r="P480" s="137"/>
      <c r="Q480" s="138"/>
      <c r="R480" s="136"/>
    </row>
    <row r="481" spans="3:18" x14ac:dyDescent="0.4">
      <c r="C481" s="136"/>
      <c r="D481" s="137"/>
      <c r="E481" s="136"/>
      <c r="F481" s="136"/>
      <c r="G481" s="136"/>
      <c r="H481" s="137"/>
      <c r="I481" s="137"/>
      <c r="J481" s="137"/>
      <c r="K481" s="137"/>
      <c r="L481" s="137"/>
      <c r="M481" s="137"/>
      <c r="N481" s="136"/>
      <c r="O481" s="136"/>
      <c r="P481" s="137"/>
      <c r="Q481" s="138"/>
      <c r="R481" s="136"/>
    </row>
    <row r="482" spans="3:18" x14ac:dyDescent="0.4">
      <c r="C482" s="136"/>
      <c r="D482" s="137"/>
      <c r="E482" s="136"/>
      <c r="F482" s="136"/>
      <c r="G482" s="136"/>
      <c r="H482" s="137"/>
      <c r="I482" s="137"/>
      <c r="J482" s="137"/>
      <c r="K482" s="137"/>
      <c r="L482" s="137"/>
      <c r="M482" s="137"/>
      <c r="N482" s="136"/>
      <c r="O482" s="136"/>
      <c r="P482" s="137"/>
      <c r="Q482" s="138"/>
      <c r="R482" s="136"/>
    </row>
    <row r="483" spans="3:18" x14ac:dyDescent="0.4">
      <c r="C483" s="136"/>
      <c r="D483" s="137"/>
      <c r="E483" s="136"/>
      <c r="F483" s="136"/>
      <c r="G483" s="136"/>
      <c r="H483" s="137"/>
      <c r="I483" s="137"/>
      <c r="J483" s="137"/>
      <c r="K483" s="137"/>
      <c r="L483" s="137"/>
      <c r="M483" s="137"/>
      <c r="N483" s="136"/>
      <c r="O483" s="136"/>
      <c r="P483" s="137"/>
      <c r="Q483" s="138"/>
      <c r="R483" s="136"/>
    </row>
    <row r="484" spans="3:18" x14ac:dyDescent="0.4">
      <c r="C484" s="136"/>
      <c r="D484" s="137"/>
      <c r="E484" s="136"/>
      <c r="F484" s="136"/>
      <c r="G484" s="136"/>
      <c r="H484" s="137"/>
      <c r="I484" s="137"/>
      <c r="J484" s="137"/>
      <c r="K484" s="137"/>
      <c r="L484" s="137"/>
      <c r="M484" s="137"/>
      <c r="N484" s="136"/>
      <c r="O484" s="136"/>
      <c r="P484" s="137"/>
      <c r="Q484" s="138"/>
      <c r="R484" s="136"/>
    </row>
    <row r="485" spans="3:18" x14ac:dyDescent="0.4">
      <c r="C485" s="136"/>
      <c r="D485" s="137"/>
      <c r="E485" s="136"/>
      <c r="F485" s="136"/>
      <c r="G485" s="136"/>
      <c r="H485" s="137"/>
      <c r="I485" s="137"/>
      <c r="J485" s="137"/>
      <c r="K485" s="137"/>
      <c r="L485" s="137"/>
      <c r="M485" s="137"/>
      <c r="N485" s="136"/>
      <c r="O485" s="136"/>
      <c r="P485" s="137"/>
      <c r="Q485" s="138"/>
      <c r="R485" s="136"/>
    </row>
    <row r="486" spans="3:18" x14ac:dyDescent="0.4">
      <c r="C486" s="136"/>
      <c r="D486" s="137"/>
      <c r="E486" s="136"/>
      <c r="F486" s="136"/>
      <c r="G486" s="136"/>
      <c r="H486" s="137"/>
      <c r="I486" s="137"/>
      <c r="J486" s="137"/>
      <c r="K486" s="137"/>
      <c r="L486" s="137"/>
      <c r="M486" s="137"/>
      <c r="N486" s="136"/>
      <c r="O486" s="136"/>
      <c r="P486" s="137"/>
      <c r="Q486" s="138"/>
      <c r="R486" s="136"/>
    </row>
    <row r="487" spans="3:18" x14ac:dyDescent="0.4">
      <c r="C487" s="136"/>
      <c r="D487" s="137"/>
      <c r="E487" s="136"/>
      <c r="F487" s="136"/>
      <c r="G487" s="136"/>
      <c r="H487" s="137"/>
      <c r="I487" s="137"/>
      <c r="J487" s="137"/>
      <c r="K487" s="137"/>
      <c r="L487" s="137"/>
      <c r="M487" s="137"/>
      <c r="N487" s="136"/>
      <c r="O487" s="136"/>
      <c r="P487" s="137"/>
      <c r="Q487" s="138"/>
      <c r="R487" s="136"/>
    </row>
    <row r="488" spans="3:18" x14ac:dyDescent="0.4">
      <c r="C488" s="136"/>
      <c r="D488" s="137"/>
      <c r="E488" s="136"/>
      <c r="F488" s="136"/>
      <c r="G488" s="136"/>
      <c r="H488" s="137"/>
      <c r="I488" s="137"/>
      <c r="J488" s="137"/>
      <c r="K488" s="137"/>
      <c r="L488" s="137"/>
      <c r="M488" s="137"/>
      <c r="N488" s="136"/>
      <c r="O488" s="136"/>
      <c r="P488" s="137"/>
      <c r="Q488" s="138"/>
      <c r="R488" s="136"/>
    </row>
    <row r="489" spans="3:18" x14ac:dyDescent="0.4">
      <c r="C489" s="136"/>
      <c r="D489" s="137"/>
      <c r="E489" s="136"/>
      <c r="F489" s="136"/>
      <c r="G489" s="136"/>
      <c r="H489" s="137"/>
      <c r="I489" s="137"/>
      <c r="J489" s="137"/>
      <c r="K489" s="137"/>
      <c r="L489" s="137"/>
      <c r="M489" s="137"/>
      <c r="N489" s="136"/>
      <c r="O489" s="136"/>
      <c r="P489" s="137"/>
      <c r="Q489" s="138"/>
      <c r="R489" s="136"/>
    </row>
    <row r="490" spans="3:18" x14ac:dyDescent="0.4">
      <c r="C490" s="136"/>
      <c r="D490" s="137"/>
      <c r="E490" s="136"/>
      <c r="F490" s="136"/>
      <c r="G490" s="136"/>
      <c r="H490" s="137"/>
      <c r="I490" s="137"/>
      <c r="J490" s="137"/>
      <c r="K490" s="137"/>
      <c r="L490" s="137"/>
      <c r="M490" s="137"/>
      <c r="N490" s="136"/>
      <c r="O490" s="136"/>
      <c r="P490" s="137"/>
      <c r="Q490" s="138"/>
      <c r="R490" s="136"/>
    </row>
    <row r="491" spans="3:18" x14ac:dyDescent="0.4">
      <c r="C491" s="136"/>
      <c r="D491" s="137"/>
      <c r="E491" s="136"/>
      <c r="F491" s="136"/>
      <c r="G491" s="136"/>
      <c r="H491" s="137"/>
      <c r="I491" s="137"/>
      <c r="J491" s="137"/>
      <c r="K491" s="137"/>
      <c r="L491" s="137"/>
      <c r="M491" s="137"/>
      <c r="N491" s="136"/>
      <c r="O491" s="136"/>
      <c r="P491" s="137"/>
      <c r="Q491" s="138"/>
      <c r="R491" s="136"/>
    </row>
    <row r="492" spans="3:18" x14ac:dyDescent="0.4">
      <c r="C492" s="136"/>
      <c r="D492" s="137"/>
      <c r="E492" s="136"/>
      <c r="F492" s="136"/>
      <c r="G492" s="136"/>
      <c r="H492" s="137"/>
      <c r="I492" s="137"/>
      <c r="J492" s="137"/>
      <c r="K492" s="137"/>
      <c r="L492" s="137"/>
      <c r="M492" s="137"/>
      <c r="N492" s="136"/>
      <c r="O492" s="136"/>
      <c r="P492" s="137"/>
      <c r="Q492" s="138"/>
      <c r="R492" s="136"/>
    </row>
    <row r="493" spans="3:18" x14ac:dyDescent="0.4">
      <c r="C493" s="136"/>
      <c r="D493" s="137"/>
      <c r="E493" s="136"/>
      <c r="F493" s="136"/>
      <c r="G493" s="136"/>
      <c r="H493" s="137"/>
      <c r="I493" s="137"/>
      <c r="J493" s="137"/>
      <c r="K493" s="137"/>
      <c r="L493" s="137"/>
      <c r="M493" s="137"/>
      <c r="N493" s="136"/>
      <c r="O493" s="136"/>
      <c r="P493" s="137"/>
      <c r="Q493" s="138"/>
      <c r="R493" s="136"/>
    </row>
    <row r="494" spans="3:18" x14ac:dyDescent="0.4">
      <c r="C494" s="136"/>
      <c r="D494" s="137"/>
      <c r="E494" s="136"/>
      <c r="F494" s="136"/>
      <c r="G494" s="136"/>
      <c r="H494" s="137"/>
      <c r="I494" s="137"/>
      <c r="J494" s="137"/>
      <c r="K494" s="137"/>
      <c r="L494" s="137"/>
      <c r="M494" s="137"/>
      <c r="N494" s="136"/>
      <c r="O494" s="136"/>
      <c r="P494" s="137"/>
      <c r="Q494" s="138"/>
      <c r="R494" s="136"/>
    </row>
    <row r="495" spans="3:18" x14ac:dyDescent="0.4">
      <c r="C495" s="136"/>
      <c r="D495" s="137"/>
      <c r="E495" s="136"/>
      <c r="F495" s="136"/>
      <c r="G495" s="136"/>
      <c r="H495" s="137"/>
      <c r="I495" s="137"/>
      <c r="J495" s="137"/>
      <c r="K495" s="137"/>
      <c r="L495" s="137"/>
      <c r="M495" s="137"/>
      <c r="N495" s="136"/>
      <c r="O495" s="136"/>
      <c r="P495" s="137"/>
      <c r="Q495" s="138"/>
      <c r="R495" s="136"/>
    </row>
    <row r="496" spans="3:18" x14ac:dyDescent="0.4">
      <c r="C496" s="136"/>
      <c r="D496" s="137"/>
      <c r="E496" s="136"/>
      <c r="F496" s="136"/>
      <c r="G496" s="136"/>
      <c r="H496" s="137"/>
      <c r="I496" s="137"/>
      <c r="J496" s="137"/>
      <c r="K496" s="137"/>
      <c r="L496" s="137"/>
      <c r="M496" s="137"/>
      <c r="N496" s="136"/>
      <c r="O496" s="136"/>
      <c r="P496" s="137"/>
      <c r="Q496" s="138"/>
      <c r="R496" s="136"/>
    </row>
    <row r="497" spans="3:18" x14ac:dyDescent="0.4">
      <c r="C497" s="136"/>
      <c r="D497" s="137"/>
      <c r="E497" s="136"/>
      <c r="F497" s="136"/>
      <c r="G497" s="136"/>
      <c r="H497" s="137"/>
      <c r="I497" s="137"/>
      <c r="J497" s="137"/>
      <c r="K497" s="137"/>
      <c r="L497" s="137"/>
      <c r="M497" s="137"/>
      <c r="N497" s="136"/>
      <c r="O497" s="136"/>
      <c r="P497" s="137"/>
      <c r="Q497" s="138"/>
      <c r="R497" s="136"/>
    </row>
    <row r="498" spans="3:18" x14ac:dyDescent="0.4">
      <c r="C498" s="136"/>
      <c r="D498" s="137"/>
      <c r="E498" s="136"/>
      <c r="F498" s="136"/>
      <c r="G498" s="136"/>
      <c r="H498" s="137"/>
      <c r="I498" s="137"/>
      <c r="J498" s="137"/>
      <c r="K498" s="137"/>
      <c r="L498" s="137"/>
      <c r="M498" s="137"/>
      <c r="N498" s="136"/>
      <c r="O498" s="136"/>
      <c r="P498" s="137"/>
      <c r="Q498" s="138"/>
      <c r="R498" s="136"/>
    </row>
    <row r="499" spans="3:18" x14ac:dyDescent="0.4">
      <c r="C499" s="136"/>
      <c r="D499" s="137"/>
      <c r="E499" s="136"/>
      <c r="F499" s="136"/>
      <c r="G499" s="136"/>
      <c r="H499" s="137"/>
      <c r="I499" s="137"/>
      <c r="J499" s="137"/>
      <c r="K499" s="137"/>
      <c r="L499" s="137"/>
      <c r="M499" s="137"/>
      <c r="N499" s="136"/>
      <c r="O499" s="136"/>
      <c r="P499" s="137"/>
      <c r="Q499" s="138"/>
      <c r="R499" s="136"/>
    </row>
    <row r="500" spans="3:18" x14ac:dyDescent="0.4">
      <c r="C500" s="136"/>
      <c r="D500" s="137"/>
      <c r="E500" s="136"/>
      <c r="F500" s="136"/>
      <c r="G500" s="136"/>
      <c r="H500" s="137"/>
      <c r="I500" s="137"/>
      <c r="J500" s="137"/>
      <c r="K500" s="137"/>
      <c r="L500" s="137"/>
      <c r="M500" s="137"/>
      <c r="N500" s="136"/>
      <c r="O500" s="136"/>
      <c r="P500" s="137"/>
      <c r="Q500" s="138"/>
      <c r="R500" s="136"/>
    </row>
    <row r="501" spans="3:18" x14ac:dyDescent="0.4">
      <c r="C501" s="136"/>
      <c r="D501" s="137"/>
      <c r="E501" s="136"/>
      <c r="F501" s="136"/>
      <c r="G501" s="136"/>
      <c r="H501" s="137"/>
      <c r="I501" s="137"/>
      <c r="J501" s="137"/>
      <c r="K501" s="137"/>
      <c r="L501" s="137"/>
      <c r="M501" s="137"/>
      <c r="N501" s="136"/>
      <c r="O501" s="136"/>
      <c r="P501" s="137"/>
      <c r="Q501" s="138"/>
      <c r="R501" s="136"/>
    </row>
    <row r="502" spans="3:18" x14ac:dyDescent="0.4">
      <c r="C502" s="136"/>
      <c r="D502" s="137"/>
      <c r="E502" s="136"/>
      <c r="F502" s="136"/>
      <c r="G502" s="136"/>
      <c r="H502" s="137"/>
      <c r="I502" s="137"/>
      <c r="J502" s="137"/>
      <c r="K502" s="137"/>
      <c r="L502" s="137"/>
      <c r="M502" s="137"/>
      <c r="N502" s="136"/>
      <c r="O502" s="136"/>
      <c r="P502" s="137"/>
      <c r="Q502" s="138"/>
      <c r="R502" s="136"/>
    </row>
    <row r="503" spans="3:18" x14ac:dyDescent="0.4">
      <c r="C503" s="136"/>
      <c r="D503" s="137"/>
      <c r="E503" s="136"/>
      <c r="F503" s="136"/>
      <c r="G503" s="136"/>
      <c r="H503" s="137"/>
      <c r="I503" s="137"/>
      <c r="J503" s="137"/>
      <c r="K503" s="137"/>
      <c r="L503" s="137"/>
      <c r="M503" s="137"/>
      <c r="N503" s="136"/>
      <c r="O503" s="136"/>
      <c r="P503" s="137"/>
      <c r="Q503" s="138"/>
      <c r="R503" s="136"/>
    </row>
    <row r="504" spans="3:18" x14ac:dyDescent="0.4">
      <c r="C504" s="136"/>
      <c r="D504" s="137"/>
      <c r="E504" s="136"/>
      <c r="F504" s="136"/>
      <c r="G504" s="136"/>
      <c r="H504" s="137"/>
      <c r="I504" s="137"/>
      <c r="J504" s="137"/>
      <c r="K504" s="137"/>
      <c r="L504" s="137"/>
      <c r="M504" s="137"/>
      <c r="N504" s="136"/>
      <c r="O504" s="136"/>
      <c r="P504" s="137"/>
      <c r="Q504" s="138"/>
      <c r="R504" s="136"/>
    </row>
    <row r="505" spans="3:18" x14ac:dyDescent="0.4">
      <c r="C505" s="136"/>
      <c r="D505" s="137"/>
      <c r="E505" s="136"/>
      <c r="F505" s="136"/>
      <c r="G505" s="136"/>
      <c r="H505" s="137"/>
      <c r="I505" s="137"/>
      <c r="J505" s="137"/>
      <c r="K505" s="137"/>
      <c r="L505" s="137"/>
      <c r="M505" s="137"/>
      <c r="N505" s="136"/>
      <c r="O505" s="136"/>
      <c r="P505" s="137"/>
      <c r="Q505" s="138"/>
      <c r="R505" s="136"/>
    </row>
    <row r="506" spans="3:18" x14ac:dyDescent="0.4">
      <c r="C506" s="136"/>
      <c r="D506" s="137"/>
      <c r="E506" s="136"/>
      <c r="F506" s="136"/>
      <c r="G506" s="136"/>
      <c r="H506" s="137"/>
      <c r="I506" s="137"/>
      <c r="J506" s="137"/>
      <c r="K506" s="137"/>
      <c r="L506" s="137"/>
      <c r="M506" s="137"/>
      <c r="N506" s="136"/>
      <c r="O506" s="136"/>
      <c r="P506" s="137"/>
      <c r="Q506" s="138"/>
      <c r="R506" s="136"/>
    </row>
    <row r="507" spans="3:18" x14ac:dyDescent="0.4">
      <c r="C507" s="136"/>
      <c r="D507" s="137"/>
      <c r="E507" s="136"/>
      <c r="F507" s="136"/>
      <c r="G507" s="136"/>
      <c r="H507" s="137"/>
      <c r="I507" s="137"/>
      <c r="J507" s="137"/>
      <c r="K507" s="137"/>
      <c r="L507" s="137"/>
      <c r="M507" s="137"/>
      <c r="N507" s="136"/>
      <c r="O507" s="136"/>
      <c r="P507" s="137"/>
      <c r="Q507" s="138"/>
      <c r="R507" s="136"/>
    </row>
    <row r="508" spans="3:18" x14ac:dyDescent="0.4">
      <c r="C508" s="136"/>
      <c r="D508" s="137"/>
      <c r="E508" s="136"/>
      <c r="F508" s="136"/>
      <c r="G508" s="136"/>
      <c r="H508" s="137"/>
      <c r="I508" s="137"/>
      <c r="J508" s="137"/>
      <c r="K508" s="137"/>
      <c r="L508" s="137"/>
      <c r="M508" s="137"/>
      <c r="N508" s="136"/>
      <c r="O508" s="136"/>
      <c r="P508" s="137"/>
      <c r="Q508" s="138"/>
      <c r="R508" s="136"/>
    </row>
    <row r="509" spans="3:18" x14ac:dyDescent="0.4">
      <c r="C509" s="136"/>
      <c r="D509" s="137"/>
      <c r="E509" s="136"/>
      <c r="F509" s="136"/>
      <c r="G509" s="136"/>
      <c r="H509" s="137"/>
      <c r="I509" s="137"/>
      <c r="J509" s="137"/>
      <c r="K509" s="137"/>
      <c r="L509" s="137"/>
      <c r="M509" s="137"/>
      <c r="N509" s="136"/>
      <c r="O509" s="136"/>
      <c r="P509" s="137"/>
      <c r="Q509" s="138"/>
      <c r="R509" s="136"/>
    </row>
    <row r="510" spans="3:18" x14ac:dyDescent="0.4">
      <c r="C510" s="136"/>
      <c r="D510" s="137"/>
      <c r="E510" s="136"/>
      <c r="F510" s="136"/>
      <c r="G510" s="136"/>
      <c r="H510" s="137"/>
      <c r="I510" s="137"/>
      <c r="J510" s="137"/>
      <c r="K510" s="137"/>
      <c r="L510" s="137"/>
      <c r="M510" s="137"/>
      <c r="N510" s="136"/>
      <c r="O510" s="136"/>
      <c r="P510" s="137"/>
      <c r="Q510" s="138"/>
      <c r="R510" s="136"/>
    </row>
    <row r="511" spans="3:18" x14ac:dyDescent="0.4">
      <c r="C511" s="136"/>
      <c r="D511" s="137"/>
      <c r="E511" s="136"/>
      <c r="F511" s="136"/>
      <c r="G511" s="136"/>
      <c r="H511" s="137"/>
      <c r="I511" s="137"/>
      <c r="J511" s="137"/>
      <c r="K511" s="137"/>
      <c r="L511" s="137"/>
      <c r="M511" s="137"/>
      <c r="N511" s="136"/>
      <c r="O511" s="136"/>
      <c r="P511" s="137"/>
      <c r="Q511" s="138"/>
      <c r="R511" s="136"/>
    </row>
    <row r="512" spans="3:18" x14ac:dyDescent="0.4">
      <c r="C512" s="136"/>
      <c r="D512" s="137"/>
      <c r="E512" s="136"/>
      <c r="F512" s="136"/>
      <c r="G512" s="136"/>
      <c r="H512" s="137"/>
      <c r="I512" s="137"/>
      <c r="J512" s="137"/>
      <c r="K512" s="137"/>
      <c r="L512" s="137"/>
      <c r="M512" s="137"/>
      <c r="N512" s="136"/>
      <c r="O512" s="136"/>
      <c r="P512" s="137"/>
      <c r="Q512" s="138"/>
      <c r="R512" s="136"/>
    </row>
    <row r="513" spans="3:18" x14ac:dyDescent="0.4">
      <c r="C513" s="136"/>
      <c r="D513" s="137"/>
      <c r="E513" s="136"/>
      <c r="F513" s="136"/>
      <c r="G513" s="136"/>
      <c r="H513" s="137"/>
      <c r="I513" s="137"/>
      <c r="J513" s="137"/>
      <c r="K513" s="137"/>
      <c r="L513" s="137"/>
      <c r="M513" s="137"/>
      <c r="N513" s="136"/>
      <c r="O513" s="136"/>
      <c r="P513" s="137"/>
      <c r="Q513" s="138"/>
      <c r="R513" s="136"/>
    </row>
    <row r="514" spans="3:18" x14ac:dyDescent="0.4">
      <c r="C514" s="136"/>
      <c r="D514" s="137"/>
      <c r="E514" s="136"/>
      <c r="F514" s="136"/>
      <c r="G514" s="136"/>
      <c r="H514" s="137"/>
      <c r="I514" s="137"/>
      <c r="J514" s="137"/>
      <c r="K514" s="137"/>
      <c r="L514" s="137"/>
      <c r="M514" s="137"/>
      <c r="N514" s="136"/>
      <c r="O514" s="136"/>
      <c r="P514" s="137"/>
      <c r="Q514" s="138"/>
      <c r="R514" s="136"/>
    </row>
    <row r="515" spans="3:18" x14ac:dyDescent="0.4">
      <c r="C515" s="136"/>
      <c r="D515" s="137"/>
      <c r="E515" s="136"/>
      <c r="F515" s="136"/>
      <c r="G515" s="136"/>
      <c r="H515" s="137"/>
      <c r="I515" s="137"/>
      <c r="J515" s="137"/>
      <c r="K515" s="137"/>
      <c r="L515" s="137"/>
      <c r="M515" s="137"/>
      <c r="N515" s="136"/>
      <c r="O515" s="136"/>
      <c r="P515" s="137"/>
      <c r="Q515" s="138"/>
      <c r="R515" s="136"/>
    </row>
    <row r="516" spans="3:18" x14ac:dyDescent="0.4">
      <c r="C516" s="136"/>
      <c r="D516" s="137"/>
      <c r="E516" s="136"/>
      <c r="F516" s="136"/>
      <c r="G516" s="136"/>
      <c r="H516" s="137"/>
      <c r="I516" s="137"/>
      <c r="J516" s="137"/>
      <c r="K516" s="137"/>
      <c r="L516" s="137"/>
      <c r="M516" s="137"/>
      <c r="N516" s="136"/>
      <c r="O516" s="136"/>
      <c r="P516" s="137"/>
      <c r="Q516" s="138"/>
      <c r="R516" s="136"/>
    </row>
    <row r="517" spans="3:18" x14ac:dyDescent="0.4">
      <c r="C517" s="136"/>
      <c r="D517" s="137"/>
      <c r="E517" s="136"/>
      <c r="F517" s="136"/>
      <c r="G517" s="136"/>
      <c r="H517" s="137"/>
      <c r="I517" s="137"/>
      <c r="J517" s="137"/>
      <c r="K517" s="137"/>
      <c r="L517" s="137"/>
      <c r="M517" s="137"/>
      <c r="N517" s="136"/>
      <c r="O517" s="136"/>
      <c r="P517" s="137"/>
      <c r="Q517" s="138"/>
      <c r="R517" s="136"/>
    </row>
    <row r="518" spans="3:18" x14ac:dyDescent="0.4">
      <c r="C518" s="136"/>
      <c r="D518" s="137"/>
      <c r="E518" s="136"/>
      <c r="F518" s="136"/>
      <c r="G518" s="136"/>
      <c r="H518" s="137"/>
      <c r="I518" s="137"/>
      <c r="J518" s="137"/>
      <c r="K518" s="137"/>
      <c r="L518" s="137"/>
      <c r="M518" s="137"/>
      <c r="N518" s="136"/>
      <c r="O518" s="136"/>
      <c r="P518" s="137"/>
      <c r="Q518" s="138"/>
      <c r="R518" s="136"/>
    </row>
    <row r="519" spans="3:18" x14ac:dyDescent="0.4">
      <c r="C519" s="136"/>
      <c r="D519" s="137"/>
      <c r="E519" s="136"/>
      <c r="F519" s="136"/>
      <c r="G519" s="136"/>
      <c r="H519" s="137"/>
      <c r="I519" s="137"/>
      <c r="J519" s="137"/>
      <c r="K519" s="137"/>
      <c r="L519" s="137"/>
      <c r="M519" s="137"/>
      <c r="N519" s="136"/>
      <c r="O519" s="136"/>
      <c r="P519" s="137"/>
      <c r="Q519" s="138"/>
      <c r="R519" s="136"/>
    </row>
    <row r="520" spans="3:18" x14ac:dyDescent="0.4">
      <c r="C520" s="136"/>
      <c r="D520" s="137"/>
      <c r="E520" s="136"/>
      <c r="F520" s="136"/>
      <c r="G520" s="136"/>
      <c r="H520" s="137"/>
      <c r="I520" s="137"/>
      <c r="J520" s="137"/>
      <c r="K520" s="137"/>
      <c r="L520" s="137"/>
      <c r="M520" s="137"/>
      <c r="N520" s="136"/>
      <c r="O520" s="136"/>
      <c r="P520" s="137"/>
      <c r="Q520" s="138"/>
      <c r="R520" s="136"/>
    </row>
    <row r="521" spans="3:18" x14ac:dyDescent="0.4">
      <c r="C521" s="136"/>
      <c r="D521" s="137"/>
      <c r="E521" s="136"/>
      <c r="F521" s="136"/>
      <c r="G521" s="136"/>
      <c r="H521" s="137"/>
      <c r="I521" s="137"/>
      <c r="J521" s="137"/>
      <c r="K521" s="137"/>
      <c r="L521" s="137"/>
      <c r="M521" s="137"/>
      <c r="N521" s="136"/>
      <c r="O521" s="136"/>
      <c r="P521" s="137"/>
      <c r="Q521" s="138"/>
      <c r="R521" s="136"/>
    </row>
    <row r="522" spans="3:18" x14ac:dyDescent="0.4">
      <c r="C522" s="136"/>
      <c r="D522" s="137"/>
      <c r="E522" s="136"/>
      <c r="F522" s="136"/>
      <c r="G522" s="136"/>
      <c r="H522" s="137"/>
      <c r="I522" s="137"/>
      <c r="J522" s="137"/>
      <c r="K522" s="137"/>
      <c r="L522" s="137"/>
      <c r="M522" s="137"/>
      <c r="N522" s="136"/>
      <c r="O522" s="136"/>
      <c r="P522" s="137"/>
      <c r="Q522" s="138"/>
      <c r="R522" s="136"/>
    </row>
    <row r="523" spans="3:18" x14ac:dyDescent="0.4">
      <c r="C523" s="136"/>
      <c r="D523" s="137"/>
      <c r="E523" s="136"/>
      <c r="F523" s="136"/>
      <c r="G523" s="136"/>
      <c r="H523" s="137"/>
      <c r="I523" s="137"/>
      <c r="J523" s="137"/>
      <c r="K523" s="137"/>
      <c r="L523" s="137"/>
      <c r="M523" s="137"/>
      <c r="N523" s="136"/>
      <c r="O523" s="136"/>
      <c r="P523" s="137"/>
      <c r="Q523" s="138"/>
      <c r="R523" s="136"/>
    </row>
    <row r="524" spans="3:18" x14ac:dyDescent="0.4">
      <c r="C524" s="136"/>
      <c r="D524" s="137"/>
      <c r="E524" s="136"/>
      <c r="F524" s="136"/>
      <c r="G524" s="136"/>
      <c r="H524" s="137"/>
      <c r="I524" s="137"/>
      <c r="J524" s="137"/>
      <c r="K524" s="137"/>
      <c r="L524" s="137"/>
      <c r="M524" s="137"/>
      <c r="N524" s="136"/>
      <c r="O524" s="136"/>
      <c r="P524" s="137"/>
      <c r="Q524" s="138"/>
      <c r="R524" s="136"/>
    </row>
    <row r="525" spans="3:18" x14ac:dyDescent="0.4">
      <c r="C525" s="136"/>
      <c r="D525" s="137"/>
      <c r="E525" s="136"/>
      <c r="F525" s="136"/>
      <c r="G525" s="136"/>
      <c r="H525" s="137"/>
      <c r="I525" s="137"/>
      <c r="J525" s="137"/>
      <c r="K525" s="137"/>
      <c r="L525" s="137"/>
      <c r="M525" s="137"/>
      <c r="N525" s="136"/>
      <c r="O525" s="136"/>
      <c r="P525" s="137"/>
      <c r="Q525" s="138"/>
      <c r="R525" s="136"/>
    </row>
    <row r="526" spans="3:18" x14ac:dyDescent="0.4">
      <c r="C526" s="136"/>
      <c r="D526" s="137"/>
      <c r="E526" s="136"/>
      <c r="F526" s="136"/>
      <c r="G526" s="136"/>
      <c r="H526" s="137"/>
      <c r="I526" s="137"/>
      <c r="J526" s="137"/>
      <c r="K526" s="137"/>
      <c r="L526" s="137"/>
      <c r="M526" s="137"/>
      <c r="N526" s="136"/>
      <c r="O526" s="136"/>
      <c r="P526" s="137"/>
      <c r="Q526" s="138"/>
      <c r="R526" s="136"/>
    </row>
    <row r="527" spans="3:18" x14ac:dyDescent="0.4">
      <c r="C527" s="136"/>
      <c r="D527" s="137"/>
      <c r="E527" s="136"/>
      <c r="F527" s="136"/>
      <c r="G527" s="136"/>
      <c r="H527" s="137"/>
      <c r="I527" s="137"/>
      <c r="J527" s="137"/>
      <c r="K527" s="137"/>
      <c r="L527" s="137"/>
      <c r="M527" s="137"/>
      <c r="N527" s="136"/>
      <c r="O527" s="136"/>
      <c r="P527" s="137"/>
      <c r="Q527" s="138"/>
      <c r="R527" s="136"/>
    </row>
    <row r="528" spans="3:18" x14ac:dyDescent="0.4">
      <c r="C528" s="136"/>
      <c r="D528" s="137"/>
      <c r="E528" s="136"/>
      <c r="F528" s="136"/>
      <c r="G528" s="136"/>
      <c r="H528" s="137"/>
      <c r="I528" s="137"/>
      <c r="J528" s="137"/>
      <c r="K528" s="137"/>
      <c r="L528" s="137"/>
      <c r="M528" s="137"/>
      <c r="N528" s="136"/>
      <c r="O528" s="136"/>
      <c r="P528" s="137"/>
      <c r="Q528" s="138"/>
      <c r="R528" s="136"/>
    </row>
    <row r="529" spans="3:18" x14ac:dyDescent="0.4">
      <c r="C529" s="136"/>
      <c r="D529" s="137"/>
      <c r="E529" s="136"/>
      <c r="F529" s="136"/>
      <c r="G529" s="136"/>
      <c r="H529" s="137"/>
      <c r="I529" s="137"/>
      <c r="J529" s="137"/>
      <c r="K529" s="137"/>
      <c r="L529" s="137"/>
      <c r="M529" s="137"/>
      <c r="N529" s="136"/>
      <c r="O529" s="136"/>
      <c r="P529" s="137"/>
      <c r="Q529" s="138"/>
      <c r="R529" s="136"/>
    </row>
    <row r="530" spans="3:18" x14ac:dyDescent="0.4">
      <c r="C530" s="136"/>
      <c r="D530" s="137"/>
      <c r="E530" s="136"/>
      <c r="F530" s="136"/>
      <c r="G530" s="136"/>
      <c r="H530" s="137"/>
      <c r="I530" s="137"/>
      <c r="J530" s="137"/>
      <c r="K530" s="137"/>
      <c r="L530" s="137"/>
      <c r="M530" s="137"/>
      <c r="N530" s="136"/>
      <c r="O530" s="136"/>
      <c r="P530" s="137"/>
      <c r="Q530" s="138"/>
      <c r="R530" s="136"/>
    </row>
    <row r="531" spans="3:18" x14ac:dyDescent="0.4">
      <c r="C531" s="136"/>
      <c r="D531" s="137"/>
      <c r="E531" s="136"/>
      <c r="F531" s="136"/>
      <c r="G531" s="136"/>
      <c r="H531" s="137"/>
      <c r="I531" s="137"/>
      <c r="J531" s="137"/>
      <c r="K531" s="137"/>
      <c r="L531" s="137"/>
      <c r="M531" s="137"/>
      <c r="N531" s="136"/>
      <c r="O531" s="136"/>
      <c r="P531" s="137"/>
      <c r="Q531" s="138"/>
      <c r="R531" s="136"/>
    </row>
    <row r="532" spans="3:18" x14ac:dyDescent="0.4">
      <c r="C532" s="136"/>
      <c r="D532" s="137"/>
      <c r="E532" s="136"/>
      <c r="F532" s="136"/>
      <c r="G532" s="136"/>
      <c r="H532" s="137"/>
      <c r="I532" s="137"/>
      <c r="J532" s="137"/>
      <c r="K532" s="137"/>
      <c r="L532" s="137"/>
      <c r="M532" s="137"/>
      <c r="N532" s="136"/>
      <c r="O532" s="136"/>
      <c r="P532" s="137"/>
      <c r="Q532" s="138"/>
      <c r="R532" s="136"/>
    </row>
    <row r="533" spans="3:18" x14ac:dyDescent="0.4">
      <c r="C533" s="136"/>
      <c r="D533" s="137"/>
      <c r="E533" s="136"/>
      <c r="F533" s="136"/>
      <c r="G533" s="136"/>
      <c r="H533" s="137"/>
      <c r="I533" s="137"/>
      <c r="J533" s="137"/>
      <c r="K533" s="137"/>
      <c r="L533" s="137"/>
      <c r="M533" s="137"/>
      <c r="N533" s="136"/>
      <c r="O533" s="136"/>
      <c r="P533" s="137"/>
      <c r="Q533" s="138"/>
      <c r="R533" s="136"/>
    </row>
    <row r="534" spans="3:18" x14ac:dyDescent="0.4">
      <c r="C534" s="136"/>
      <c r="D534" s="137"/>
      <c r="E534" s="136"/>
      <c r="F534" s="136"/>
      <c r="G534" s="136"/>
      <c r="H534" s="137"/>
      <c r="I534" s="137"/>
      <c r="J534" s="137"/>
      <c r="K534" s="137"/>
      <c r="L534" s="137"/>
      <c r="M534" s="137"/>
      <c r="N534" s="136"/>
      <c r="O534" s="136"/>
      <c r="P534" s="137"/>
      <c r="Q534" s="138"/>
      <c r="R534" s="136"/>
    </row>
    <row r="535" spans="3:18" x14ac:dyDescent="0.4">
      <c r="C535" s="136"/>
      <c r="D535" s="137"/>
      <c r="E535" s="136"/>
      <c r="F535" s="136"/>
      <c r="G535" s="136"/>
      <c r="H535" s="137"/>
      <c r="I535" s="137"/>
      <c r="J535" s="137"/>
      <c r="K535" s="137"/>
      <c r="L535" s="137"/>
      <c r="M535" s="137"/>
      <c r="N535" s="136"/>
      <c r="O535" s="136"/>
      <c r="P535" s="137"/>
      <c r="Q535" s="138"/>
      <c r="R535" s="136"/>
    </row>
    <row r="536" spans="3:18" x14ac:dyDescent="0.4">
      <c r="C536" s="136"/>
      <c r="D536" s="137"/>
      <c r="E536" s="136"/>
      <c r="F536" s="136"/>
      <c r="G536" s="136"/>
      <c r="H536" s="137"/>
      <c r="I536" s="137"/>
      <c r="J536" s="137"/>
      <c r="K536" s="137"/>
      <c r="L536" s="137"/>
      <c r="M536" s="137"/>
      <c r="N536" s="136"/>
      <c r="O536" s="136"/>
      <c r="P536" s="137"/>
      <c r="Q536" s="138"/>
      <c r="R536" s="136"/>
    </row>
    <row r="537" spans="3:18" x14ac:dyDescent="0.4">
      <c r="C537" s="136"/>
      <c r="D537" s="137"/>
      <c r="E537" s="136"/>
      <c r="F537" s="136"/>
      <c r="G537" s="136"/>
      <c r="H537" s="137"/>
      <c r="I537" s="137"/>
      <c r="J537" s="137"/>
      <c r="K537" s="137"/>
      <c r="L537" s="137"/>
      <c r="M537" s="137"/>
      <c r="N537" s="136"/>
      <c r="O537" s="136"/>
      <c r="P537" s="137"/>
      <c r="Q537" s="138"/>
      <c r="R537" s="136"/>
    </row>
    <row r="538" spans="3:18" x14ac:dyDescent="0.4">
      <c r="C538" s="136"/>
      <c r="D538" s="137"/>
      <c r="E538" s="136"/>
      <c r="F538" s="136"/>
      <c r="G538" s="136"/>
      <c r="H538" s="137"/>
      <c r="I538" s="137"/>
      <c r="J538" s="137"/>
      <c r="K538" s="137"/>
      <c r="L538" s="137"/>
      <c r="M538" s="137"/>
      <c r="N538" s="136"/>
      <c r="O538" s="136"/>
      <c r="P538" s="137"/>
      <c r="Q538" s="138"/>
      <c r="R538" s="136"/>
    </row>
    <row r="539" spans="3:18" x14ac:dyDescent="0.4">
      <c r="C539" s="136"/>
      <c r="D539" s="137"/>
      <c r="E539" s="136"/>
      <c r="F539" s="136"/>
      <c r="G539" s="136"/>
      <c r="H539" s="137"/>
      <c r="I539" s="137"/>
      <c r="J539" s="137"/>
      <c r="K539" s="137"/>
      <c r="L539" s="137"/>
      <c r="M539" s="137"/>
      <c r="N539" s="136"/>
      <c r="O539" s="136"/>
      <c r="P539" s="137"/>
      <c r="Q539" s="138"/>
      <c r="R539" s="136"/>
    </row>
    <row r="540" spans="3:18" x14ac:dyDescent="0.4">
      <c r="C540" s="136"/>
      <c r="D540" s="137"/>
      <c r="E540" s="136"/>
      <c r="F540" s="136"/>
      <c r="G540" s="136"/>
      <c r="H540" s="137"/>
      <c r="I540" s="137"/>
      <c r="J540" s="137"/>
      <c r="K540" s="137"/>
      <c r="L540" s="137"/>
      <c r="M540" s="137"/>
      <c r="N540" s="136"/>
      <c r="O540" s="136"/>
      <c r="P540" s="137"/>
      <c r="Q540" s="138"/>
      <c r="R540" s="136"/>
    </row>
    <row r="541" spans="3:18" x14ac:dyDescent="0.4">
      <c r="C541" s="136"/>
      <c r="D541" s="137"/>
      <c r="E541" s="136"/>
      <c r="F541" s="136"/>
      <c r="G541" s="136"/>
      <c r="H541" s="137"/>
      <c r="I541" s="137"/>
      <c r="J541" s="137"/>
      <c r="K541" s="137"/>
      <c r="L541" s="137"/>
      <c r="M541" s="137"/>
      <c r="N541" s="136"/>
      <c r="O541" s="136"/>
      <c r="P541" s="137"/>
      <c r="Q541" s="138"/>
      <c r="R541" s="136"/>
    </row>
    <row r="542" spans="3:18" x14ac:dyDescent="0.4">
      <c r="C542" s="136"/>
      <c r="D542" s="137"/>
      <c r="E542" s="136"/>
      <c r="F542" s="136"/>
      <c r="G542" s="136"/>
      <c r="H542" s="137"/>
      <c r="I542" s="137"/>
      <c r="J542" s="137"/>
      <c r="K542" s="137"/>
      <c r="L542" s="137"/>
      <c r="M542" s="137"/>
      <c r="N542" s="136"/>
      <c r="O542" s="136"/>
      <c r="P542" s="137"/>
      <c r="Q542" s="138"/>
      <c r="R542" s="136"/>
    </row>
    <row r="543" spans="3:18" x14ac:dyDescent="0.4">
      <c r="C543" s="136"/>
      <c r="D543" s="137"/>
      <c r="E543" s="136"/>
      <c r="F543" s="136"/>
      <c r="G543" s="136"/>
      <c r="H543" s="137"/>
      <c r="I543" s="137"/>
      <c r="J543" s="137"/>
      <c r="K543" s="137"/>
      <c r="L543" s="137"/>
      <c r="M543" s="137"/>
      <c r="N543" s="136"/>
      <c r="O543" s="136"/>
      <c r="P543" s="137"/>
      <c r="Q543" s="138"/>
      <c r="R543" s="136"/>
    </row>
    <row r="544" spans="3:18" x14ac:dyDescent="0.4">
      <c r="C544" s="136"/>
      <c r="D544" s="137"/>
      <c r="E544" s="136"/>
      <c r="F544" s="136"/>
      <c r="G544" s="136"/>
      <c r="H544" s="137"/>
      <c r="I544" s="137"/>
      <c r="J544" s="137"/>
      <c r="K544" s="137"/>
      <c r="L544" s="137"/>
      <c r="M544" s="137"/>
      <c r="N544" s="136"/>
      <c r="O544" s="136"/>
      <c r="P544" s="137"/>
      <c r="Q544" s="138"/>
      <c r="R544" s="136"/>
    </row>
    <row r="545" spans="3:18" x14ac:dyDescent="0.4">
      <c r="C545" s="136"/>
      <c r="D545" s="137"/>
      <c r="E545" s="136"/>
      <c r="F545" s="136"/>
      <c r="G545" s="136"/>
      <c r="H545" s="137"/>
      <c r="I545" s="137"/>
      <c r="J545" s="137"/>
      <c r="K545" s="137"/>
      <c r="L545" s="137"/>
      <c r="M545" s="137"/>
      <c r="N545" s="136"/>
      <c r="O545" s="136"/>
      <c r="P545" s="137"/>
      <c r="Q545" s="138"/>
      <c r="R545" s="136"/>
    </row>
    <row r="546" spans="3:18" x14ac:dyDescent="0.4">
      <c r="C546" s="136"/>
      <c r="D546" s="137"/>
      <c r="E546" s="136"/>
      <c r="F546" s="136"/>
      <c r="G546" s="136"/>
      <c r="H546" s="137"/>
      <c r="I546" s="137"/>
      <c r="J546" s="137"/>
      <c r="K546" s="137"/>
      <c r="L546" s="137"/>
      <c r="M546" s="137"/>
      <c r="N546" s="136"/>
      <c r="O546" s="136"/>
      <c r="P546" s="137"/>
      <c r="Q546" s="138"/>
      <c r="R546" s="136"/>
    </row>
    <row r="547" spans="3:18" x14ac:dyDescent="0.4">
      <c r="C547" s="136"/>
      <c r="D547" s="137"/>
      <c r="E547" s="136"/>
      <c r="F547" s="136"/>
      <c r="G547" s="136"/>
      <c r="H547" s="137"/>
      <c r="I547" s="137"/>
      <c r="J547" s="137"/>
      <c r="K547" s="137"/>
      <c r="L547" s="137"/>
      <c r="M547" s="137"/>
      <c r="N547" s="136"/>
      <c r="O547" s="136"/>
      <c r="P547" s="137"/>
      <c r="Q547" s="138"/>
      <c r="R547" s="136"/>
    </row>
    <row r="548" spans="3:18" x14ac:dyDescent="0.4">
      <c r="C548" s="136"/>
      <c r="D548" s="137"/>
      <c r="E548" s="136"/>
      <c r="F548" s="136"/>
      <c r="G548" s="136"/>
      <c r="H548" s="137"/>
      <c r="I548" s="137"/>
      <c r="J548" s="137"/>
      <c r="K548" s="137"/>
      <c r="L548" s="137"/>
      <c r="M548" s="137"/>
      <c r="N548" s="136"/>
      <c r="O548" s="136"/>
      <c r="P548" s="137"/>
      <c r="Q548" s="138"/>
      <c r="R548" s="136"/>
    </row>
    <row r="549" spans="3:18" x14ac:dyDescent="0.4">
      <c r="C549" s="136"/>
      <c r="D549" s="137"/>
      <c r="E549" s="136"/>
      <c r="F549" s="136"/>
      <c r="G549" s="136"/>
      <c r="H549" s="137"/>
      <c r="I549" s="137"/>
      <c r="J549" s="137"/>
      <c r="K549" s="137"/>
      <c r="L549" s="137"/>
      <c r="M549" s="137"/>
      <c r="N549" s="136"/>
      <c r="O549" s="136"/>
      <c r="P549" s="137"/>
      <c r="Q549" s="138"/>
      <c r="R549" s="136"/>
    </row>
    <row r="550" spans="3:18" x14ac:dyDescent="0.4">
      <c r="C550" s="136"/>
      <c r="D550" s="137"/>
      <c r="E550" s="136"/>
      <c r="F550" s="136"/>
      <c r="G550" s="136"/>
      <c r="H550" s="137"/>
      <c r="I550" s="137"/>
      <c r="J550" s="137"/>
      <c r="K550" s="137"/>
      <c r="L550" s="137"/>
      <c r="M550" s="137"/>
      <c r="N550" s="136"/>
      <c r="O550" s="136"/>
      <c r="P550" s="137"/>
      <c r="Q550" s="138"/>
      <c r="R550" s="136"/>
    </row>
    <row r="551" spans="3:18" x14ac:dyDescent="0.4">
      <c r="C551" s="136"/>
      <c r="D551" s="137"/>
      <c r="E551" s="136"/>
      <c r="F551" s="136"/>
      <c r="G551" s="136"/>
      <c r="H551" s="137"/>
      <c r="I551" s="137"/>
      <c r="J551" s="137"/>
      <c r="K551" s="137"/>
      <c r="L551" s="137"/>
      <c r="M551" s="137"/>
      <c r="N551" s="136"/>
      <c r="O551" s="136"/>
      <c r="P551" s="137"/>
      <c r="Q551" s="138"/>
      <c r="R551" s="136"/>
    </row>
    <row r="552" spans="3:18" x14ac:dyDescent="0.4">
      <c r="C552" s="136"/>
      <c r="D552" s="137"/>
      <c r="E552" s="136"/>
      <c r="F552" s="136"/>
      <c r="G552" s="136"/>
      <c r="H552" s="137"/>
      <c r="I552" s="137"/>
      <c r="J552" s="137"/>
      <c r="K552" s="137"/>
      <c r="L552" s="137"/>
      <c r="M552" s="137"/>
      <c r="N552" s="136"/>
      <c r="O552" s="136"/>
      <c r="P552" s="137"/>
      <c r="Q552" s="138"/>
      <c r="R552" s="136"/>
    </row>
    <row r="553" spans="3:18" x14ac:dyDescent="0.4">
      <c r="C553" s="136"/>
      <c r="D553" s="137"/>
      <c r="E553" s="136"/>
      <c r="F553" s="136"/>
      <c r="G553" s="136"/>
      <c r="H553" s="137"/>
      <c r="I553" s="137"/>
      <c r="J553" s="137"/>
      <c r="K553" s="137"/>
      <c r="L553" s="137"/>
      <c r="M553" s="137"/>
      <c r="N553" s="136"/>
      <c r="O553" s="136"/>
      <c r="P553" s="137"/>
      <c r="Q553" s="138"/>
      <c r="R553" s="136"/>
    </row>
    <row r="554" spans="3:18" x14ac:dyDescent="0.4">
      <c r="C554" s="136"/>
      <c r="D554" s="137"/>
      <c r="E554" s="136"/>
      <c r="F554" s="136"/>
      <c r="G554" s="136"/>
      <c r="H554" s="137"/>
      <c r="I554" s="137"/>
      <c r="J554" s="137"/>
      <c r="K554" s="137"/>
      <c r="L554" s="137"/>
      <c r="M554" s="137"/>
      <c r="N554" s="136"/>
      <c r="O554" s="136"/>
      <c r="P554" s="137"/>
      <c r="Q554" s="138"/>
      <c r="R554" s="136"/>
    </row>
    <row r="555" spans="3:18" x14ac:dyDescent="0.4">
      <c r="C555" s="136"/>
      <c r="D555" s="137"/>
      <c r="E555" s="136"/>
      <c r="F555" s="136"/>
      <c r="G555" s="136"/>
      <c r="H555" s="137"/>
      <c r="I555" s="137"/>
      <c r="J555" s="137"/>
      <c r="K555" s="137"/>
      <c r="L555" s="137"/>
      <c r="M555" s="137"/>
      <c r="N555" s="136"/>
      <c r="O555" s="136"/>
      <c r="P555" s="137"/>
      <c r="Q555" s="138"/>
      <c r="R555" s="136"/>
    </row>
    <row r="556" spans="3:18" x14ac:dyDescent="0.4">
      <c r="C556" s="136"/>
      <c r="D556" s="137"/>
      <c r="E556" s="136"/>
      <c r="F556" s="136"/>
      <c r="G556" s="136"/>
      <c r="H556" s="137"/>
      <c r="I556" s="137"/>
      <c r="J556" s="137"/>
      <c r="K556" s="137"/>
      <c r="L556" s="137"/>
      <c r="M556" s="137"/>
      <c r="N556" s="136"/>
      <c r="O556" s="136"/>
      <c r="P556" s="137"/>
      <c r="Q556" s="138"/>
      <c r="R556" s="136"/>
    </row>
    <row r="557" spans="3:18" x14ac:dyDescent="0.4">
      <c r="C557" s="136"/>
      <c r="D557" s="137"/>
      <c r="E557" s="136"/>
      <c r="F557" s="136"/>
      <c r="G557" s="136"/>
      <c r="H557" s="137"/>
      <c r="I557" s="137"/>
      <c r="J557" s="137"/>
      <c r="K557" s="137"/>
      <c r="L557" s="137"/>
      <c r="M557" s="137"/>
      <c r="N557" s="136"/>
      <c r="O557" s="136"/>
      <c r="P557" s="137"/>
      <c r="Q557" s="138"/>
      <c r="R557" s="136"/>
    </row>
    <row r="558" spans="3:18" x14ac:dyDescent="0.4">
      <c r="C558" s="136"/>
      <c r="D558" s="137"/>
      <c r="E558" s="136"/>
      <c r="F558" s="136"/>
      <c r="G558" s="136"/>
      <c r="H558" s="137"/>
      <c r="I558" s="137"/>
      <c r="J558" s="137"/>
      <c r="K558" s="137"/>
      <c r="L558" s="137"/>
      <c r="M558" s="137"/>
      <c r="N558" s="136"/>
      <c r="O558" s="136"/>
      <c r="P558" s="137"/>
      <c r="Q558" s="138"/>
      <c r="R558" s="136"/>
    </row>
    <row r="559" spans="3:18" x14ac:dyDescent="0.4">
      <c r="C559" s="136"/>
      <c r="D559" s="137"/>
      <c r="E559" s="136"/>
      <c r="F559" s="136"/>
      <c r="G559" s="136"/>
      <c r="H559" s="137"/>
      <c r="I559" s="137"/>
      <c r="J559" s="137"/>
      <c r="K559" s="137"/>
      <c r="L559" s="137"/>
      <c r="M559" s="137"/>
      <c r="N559" s="136"/>
      <c r="O559" s="136"/>
      <c r="P559" s="137"/>
      <c r="Q559" s="138"/>
      <c r="R559" s="136"/>
    </row>
    <row r="560" spans="3:18" x14ac:dyDescent="0.4">
      <c r="C560" s="136"/>
      <c r="D560" s="137"/>
      <c r="E560" s="136"/>
      <c r="F560" s="136"/>
      <c r="G560" s="136"/>
      <c r="H560" s="137"/>
      <c r="I560" s="137"/>
      <c r="J560" s="137"/>
      <c r="K560" s="137"/>
      <c r="L560" s="137"/>
      <c r="M560" s="137"/>
      <c r="N560" s="136"/>
      <c r="O560" s="136"/>
      <c r="P560" s="137"/>
      <c r="Q560" s="138"/>
      <c r="R560" s="136"/>
    </row>
    <row r="561" spans="3:18" x14ac:dyDescent="0.4">
      <c r="C561" s="136"/>
      <c r="D561" s="137"/>
      <c r="E561" s="136"/>
      <c r="F561" s="136"/>
      <c r="G561" s="136"/>
      <c r="H561" s="137"/>
      <c r="I561" s="137"/>
      <c r="J561" s="137"/>
      <c r="K561" s="137"/>
      <c r="L561" s="137"/>
      <c r="M561" s="137"/>
      <c r="N561" s="136"/>
      <c r="O561" s="136"/>
      <c r="P561" s="137"/>
      <c r="Q561" s="138"/>
      <c r="R561" s="136"/>
    </row>
    <row r="562" spans="3:18" x14ac:dyDescent="0.4">
      <c r="C562" s="136"/>
      <c r="D562" s="137"/>
      <c r="E562" s="136"/>
      <c r="F562" s="136"/>
      <c r="G562" s="136"/>
      <c r="H562" s="137"/>
      <c r="I562" s="137"/>
      <c r="J562" s="137"/>
      <c r="K562" s="137"/>
      <c r="L562" s="137"/>
      <c r="M562" s="137"/>
      <c r="N562" s="136"/>
      <c r="O562" s="136"/>
      <c r="P562" s="137"/>
      <c r="Q562" s="138"/>
      <c r="R562" s="136"/>
    </row>
    <row r="563" spans="3:18" x14ac:dyDescent="0.4">
      <c r="C563" s="136"/>
      <c r="D563" s="137"/>
      <c r="E563" s="136"/>
      <c r="F563" s="136"/>
      <c r="G563" s="136"/>
      <c r="H563" s="137"/>
      <c r="I563" s="137"/>
      <c r="J563" s="137"/>
      <c r="K563" s="137"/>
      <c r="L563" s="137"/>
      <c r="M563" s="137"/>
      <c r="N563" s="136"/>
      <c r="O563" s="136"/>
      <c r="P563" s="137"/>
      <c r="Q563" s="138"/>
      <c r="R563" s="136"/>
    </row>
    <row r="564" spans="3:18" x14ac:dyDescent="0.4">
      <c r="C564" s="136"/>
      <c r="D564" s="137"/>
      <c r="E564" s="136"/>
      <c r="F564" s="136"/>
      <c r="G564" s="136"/>
      <c r="H564" s="137"/>
      <c r="I564" s="137"/>
      <c r="J564" s="137"/>
      <c r="K564" s="137"/>
      <c r="L564" s="137"/>
      <c r="M564" s="137"/>
      <c r="N564" s="136"/>
      <c r="O564" s="136"/>
      <c r="P564" s="137"/>
      <c r="Q564" s="138"/>
      <c r="R564" s="136"/>
    </row>
    <row r="565" spans="3:18" x14ac:dyDescent="0.4">
      <c r="C565" s="136"/>
      <c r="D565" s="137"/>
      <c r="E565" s="136"/>
      <c r="F565" s="136"/>
      <c r="G565" s="136"/>
      <c r="H565" s="137"/>
      <c r="I565" s="137"/>
      <c r="J565" s="137"/>
      <c r="K565" s="137"/>
      <c r="L565" s="137"/>
      <c r="M565" s="137"/>
      <c r="N565" s="136"/>
      <c r="O565" s="136"/>
      <c r="P565" s="137"/>
      <c r="Q565" s="138"/>
      <c r="R565" s="136"/>
    </row>
    <row r="566" spans="3:18" x14ac:dyDescent="0.4">
      <c r="C566" s="136"/>
      <c r="D566" s="137"/>
      <c r="E566" s="136"/>
      <c r="F566" s="136"/>
      <c r="G566" s="136"/>
      <c r="H566" s="137"/>
      <c r="I566" s="137"/>
      <c r="J566" s="137"/>
      <c r="K566" s="137"/>
      <c r="L566" s="137"/>
      <c r="M566" s="137"/>
      <c r="N566" s="136"/>
      <c r="O566" s="136"/>
      <c r="P566" s="137"/>
      <c r="Q566" s="138"/>
      <c r="R566" s="136"/>
    </row>
    <row r="567" spans="3:18" x14ac:dyDescent="0.4">
      <c r="C567" s="136"/>
      <c r="D567" s="137"/>
      <c r="E567" s="136"/>
      <c r="F567" s="136"/>
      <c r="G567" s="136"/>
      <c r="H567" s="137"/>
      <c r="I567" s="137"/>
      <c r="J567" s="137"/>
      <c r="K567" s="137"/>
      <c r="L567" s="137"/>
      <c r="M567" s="137"/>
      <c r="N567" s="136"/>
      <c r="O567" s="136"/>
      <c r="P567" s="137"/>
      <c r="Q567" s="138"/>
      <c r="R567" s="136"/>
    </row>
    <row r="568" spans="3:18" x14ac:dyDescent="0.4">
      <c r="C568" s="136"/>
      <c r="D568" s="137"/>
      <c r="E568" s="136"/>
      <c r="F568" s="136"/>
      <c r="G568" s="136"/>
      <c r="H568" s="137"/>
      <c r="I568" s="137"/>
      <c r="J568" s="137"/>
      <c r="K568" s="137"/>
      <c r="L568" s="137"/>
      <c r="M568" s="137"/>
      <c r="N568" s="136"/>
      <c r="O568" s="136"/>
      <c r="P568" s="137"/>
      <c r="Q568" s="138"/>
      <c r="R568" s="136"/>
    </row>
    <row r="569" spans="3:18" x14ac:dyDescent="0.4">
      <c r="C569" s="136"/>
      <c r="D569" s="137"/>
      <c r="E569" s="136"/>
      <c r="F569" s="136"/>
      <c r="G569" s="136"/>
      <c r="H569" s="137"/>
      <c r="I569" s="137"/>
      <c r="J569" s="137"/>
      <c r="K569" s="137"/>
      <c r="L569" s="137"/>
      <c r="M569" s="137"/>
      <c r="N569" s="136"/>
      <c r="O569" s="136"/>
      <c r="P569" s="137"/>
      <c r="Q569" s="138"/>
      <c r="R569" s="136"/>
    </row>
    <row r="570" spans="3:18" x14ac:dyDescent="0.4">
      <c r="C570" s="136"/>
      <c r="D570" s="137"/>
      <c r="E570" s="136"/>
      <c r="F570" s="136"/>
      <c r="G570" s="136"/>
      <c r="H570" s="137"/>
      <c r="I570" s="137"/>
      <c r="J570" s="137"/>
      <c r="K570" s="137"/>
      <c r="L570" s="137"/>
      <c r="M570" s="137"/>
      <c r="N570" s="136"/>
      <c r="O570" s="136"/>
      <c r="P570" s="137"/>
      <c r="Q570" s="138"/>
      <c r="R570" s="136"/>
    </row>
    <row r="571" spans="3:18" x14ac:dyDescent="0.4">
      <c r="C571" s="136"/>
      <c r="D571" s="137"/>
      <c r="E571" s="136"/>
      <c r="F571" s="136"/>
      <c r="G571" s="136"/>
      <c r="H571" s="137"/>
      <c r="I571" s="137"/>
      <c r="J571" s="137"/>
      <c r="K571" s="137"/>
      <c r="L571" s="137"/>
      <c r="M571" s="137"/>
      <c r="N571" s="136"/>
      <c r="O571" s="136"/>
      <c r="P571" s="137"/>
      <c r="Q571" s="138"/>
      <c r="R571" s="136"/>
    </row>
    <row r="572" spans="3:18" x14ac:dyDescent="0.4">
      <c r="C572" s="136"/>
      <c r="D572" s="137"/>
      <c r="E572" s="136"/>
      <c r="F572" s="136"/>
      <c r="G572" s="136"/>
      <c r="H572" s="137"/>
      <c r="I572" s="137"/>
      <c r="J572" s="137"/>
      <c r="K572" s="137"/>
      <c r="L572" s="137"/>
      <c r="M572" s="137"/>
      <c r="N572" s="136"/>
      <c r="O572" s="136"/>
      <c r="P572" s="137"/>
      <c r="Q572" s="138"/>
      <c r="R572" s="136"/>
    </row>
    <row r="573" spans="3:18" x14ac:dyDescent="0.4">
      <c r="C573" s="136"/>
      <c r="D573" s="137"/>
      <c r="E573" s="136"/>
      <c r="F573" s="136"/>
      <c r="G573" s="136"/>
      <c r="H573" s="137"/>
      <c r="I573" s="137"/>
      <c r="J573" s="137"/>
      <c r="K573" s="137"/>
      <c r="L573" s="137"/>
      <c r="M573" s="137"/>
      <c r="N573" s="136"/>
      <c r="O573" s="136"/>
      <c r="P573" s="137"/>
      <c r="Q573" s="138"/>
      <c r="R573" s="136"/>
    </row>
    <row r="574" spans="3:18" x14ac:dyDescent="0.4">
      <c r="C574" s="136"/>
      <c r="D574" s="137"/>
      <c r="E574" s="136"/>
      <c r="F574" s="136"/>
      <c r="G574" s="136"/>
      <c r="H574" s="137"/>
      <c r="I574" s="137"/>
      <c r="J574" s="137"/>
      <c r="K574" s="137"/>
      <c r="L574" s="137"/>
      <c r="M574" s="137"/>
      <c r="N574" s="136"/>
      <c r="O574" s="136"/>
      <c r="P574" s="137"/>
      <c r="Q574" s="138"/>
      <c r="R574" s="136"/>
    </row>
    <row r="575" spans="3:18" x14ac:dyDescent="0.4">
      <c r="C575" s="136"/>
      <c r="D575" s="137"/>
      <c r="E575" s="136"/>
      <c r="F575" s="136"/>
      <c r="G575" s="136"/>
      <c r="H575" s="137"/>
      <c r="I575" s="137"/>
      <c r="J575" s="137"/>
      <c r="K575" s="137"/>
      <c r="L575" s="137"/>
      <c r="M575" s="137"/>
      <c r="N575" s="136"/>
      <c r="O575" s="136"/>
      <c r="P575" s="137"/>
      <c r="Q575" s="138"/>
      <c r="R575" s="136"/>
    </row>
    <row r="576" spans="3:18" x14ac:dyDescent="0.4">
      <c r="C576" s="136"/>
      <c r="D576" s="137"/>
      <c r="E576" s="136"/>
      <c r="F576" s="136"/>
      <c r="G576" s="136"/>
      <c r="H576" s="137"/>
      <c r="I576" s="137"/>
      <c r="J576" s="137"/>
      <c r="K576" s="137"/>
      <c r="L576" s="137"/>
      <c r="M576" s="137"/>
      <c r="N576" s="136"/>
      <c r="O576" s="136"/>
      <c r="P576" s="137"/>
      <c r="Q576" s="138"/>
      <c r="R576" s="136"/>
    </row>
    <row r="577" spans="3:18" x14ac:dyDescent="0.4">
      <c r="C577" s="136"/>
      <c r="D577" s="137"/>
      <c r="E577" s="136"/>
      <c r="F577" s="136"/>
      <c r="G577" s="136"/>
      <c r="H577" s="137"/>
      <c r="I577" s="137"/>
      <c r="J577" s="137"/>
      <c r="K577" s="137"/>
      <c r="L577" s="137"/>
      <c r="M577" s="137"/>
      <c r="N577" s="136"/>
      <c r="O577" s="136"/>
      <c r="P577" s="137"/>
      <c r="Q577" s="138"/>
      <c r="R577" s="136"/>
    </row>
    <row r="578" spans="3:18" x14ac:dyDescent="0.4">
      <c r="C578" s="136"/>
      <c r="D578" s="137"/>
      <c r="E578" s="136"/>
      <c r="F578" s="136"/>
      <c r="G578" s="136"/>
      <c r="H578" s="137"/>
      <c r="I578" s="137"/>
      <c r="J578" s="137"/>
      <c r="K578" s="137"/>
      <c r="L578" s="137"/>
      <c r="M578" s="137"/>
      <c r="N578" s="136"/>
      <c r="O578" s="136"/>
      <c r="P578" s="137"/>
      <c r="Q578" s="138"/>
      <c r="R578" s="136"/>
    </row>
    <row r="579" spans="3:18" x14ac:dyDescent="0.4">
      <c r="C579" s="136"/>
      <c r="D579" s="137"/>
      <c r="E579" s="136"/>
      <c r="F579" s="136"/>
      <c r="G579" s="136"/>
      <c r="H579" s="137"/>
      <c r="I579" s="137"/>
      <c r="J579" s="137"/>
      <c r="K579" s="137"/>
      <c r="L579" s="137"/>
      <c r="M579" s="137"/>
      <c r="N579" s="136"/>
      <c r="O579" s="136"/>
      <c r="P579" s="137"/>
      <c r="Q579" s="138"/>
      <c r="R579" s="136"/>
    </row>
    <row r="580" spans="3:18" x14ac:dyDescent="0.4">
      <c r="C580" s="136"/>
      <c r="D580" s="137"/>
      <c r="E580" s="136"/>
      <c r="F580" s="136"/>
      <c r="G580" s="136"/>
      <c r="H580" s="137"/>
      <c r="I580" s="137"/>
      <c r="J580" s="137"/>
      <c r="K580" s="137"/>
      <c r="L580" s="137"/>
      <c r="M580" s="137"/>
      <c r="N580" s="136"/>
      <c r="O580" s="136"/>
      <c r="P580" s="137"/>
      <c r="Q580" s="138"/>
      <c r="R580" s="136"/>
    </row>
    <row r="581" spans="3:18" x14ac:dyDescent="0.4">
      <c r="C581" s="136"/>
      <c r="D581" s="137"/>
      <c r="E581" s="136"/>
      <c r="F581" s="136"/>
      <c r="G581" s="136"/>
      <c r="H581" s="137"/>
      <c r="I581" s="137"/>
      <c r="J581" s="137"/>
      <c r="K581" s="137"/>
      <c r="L581" s="137"/>
      <c r="M581" s="137"/>
      <c r="N581" s="136"/>
      <c r="O581" s="136"/>
      <c r="P581" s="137"/>
      <c r="Q581" s="138"/>
      <c r="R581" s="136"/>
    </row>
    <row r="582" spans="3:18" x14ac:dyDescent="0.4">
      <c r="C582" s="136"/>
      <c r="D582" s="137"/>
      <c r="E582" s="136"/>
      <c r="F582" s="136"/>
      <c r="G582" s="136"/>
      <c r="H582" s="137"/>
      <c r="I582" s="137"/>
      <c r="J582" s="137"/>
      <c r="K582" s="137"/>
      <c r="L582" s="137"/>
      <c r="M582" s="137"/>
      <c r="N582" s="136"/>
      <c r="O582" s="136"/>
      <c r="P582" s="137"/>
      <c r="Q582" s="138"/>
      <c r="R582" s="136"/>
    </row>
    <row r="583" spans="3:18" x14ac:dyDescent="0.4">
      <c r="C583" s="136"/>
      <c r="D583" s="137"/>
      <c r="E583" s="136"/>
      <c r="F583" s="136"/>
      <c r="G583" s="136"/>
      <c r="H583" s="137"/>
      <c r="I583" s="137"/>
      <c r="J583" s="137"/>
      <c r="K583" s="137"/>
      <c r="L583" s="137"/>
      <c r="M583" s="137"/>
      <c r="N583" s="136"/>
      <c r="O583" s="136"/>
      <c r="P583" s="137"/>
      <c r="Q583" s="138"/>
      <c r="R583" s="136"/>
    </row>
    <row r="584" spans="3:18" x14ac:dyDescent="0.4">
      <c r="C584" s="136"/>
      <c r="D584" s="137"/>
      <c r="E584" s="136"/>
      <c r="F584" s="136"/>
      <c r="G584" s="136"/>
      <c r="H584" s="137"/>
      <c r="I584" s="137"/>
      <c r="J584" s="137"/>
      <c r="K584" s="137"/>
      <c r="L584" s="137"/>
      <c r="M584" s="137"/>
      <c r="N584" s="136"/>
      <c r="O584" s="136"/>
      <c r="P584" s="137"/>
      <c r="Q584" s="138"/>
      <c r="R584" s="136"/>
    </row>
    <row r="585" spans="3:18" x14ac:dyDescent="0.4">
      <c r="C585" s="136"/>
      <c r="D585" s="137"/>
      <c r="E585" s="136"/>
      <c r="F585" s="136"/>
      <c r="G585" s="136"/>
      <c r="H585" s="137"/>
      <c r="I585" s="137"/>
      <c r="J585" s="137"/>
      <c r="K585" s="137"/>
      <c r="L585" s="137"/>
      <c r="M585" s="137"/>
      <c r="N585" s="136"/>
      <c r="O585" s="136"/>
      <c r="P585" s="137"/>
      <c r="Q585" s="138"/>
      <c r="R585" s="136"/>
    </row>
    <row r="586" spans="3:18" x14ac:dyDescent="0.4">
      <c r="C586" s="136"/>
      <c r="D586" s="137"/>
      <c r="E586" s="136"/>
      <c r="F586" s="136"/>
      <c r="G586" s="136"/>
      <c r="H586" s="137"/>
      <c r="I586" s="137"/>
      <c r="J586" s="137"/>
      <c r="K586" s="137"/>
      <c r="L586" s="137"/>
      <c r="M586" s="137"/>
      <c r="N586" s="136"/>
      <c r="O586" s="136"/>
      <c r="P586" s="137"/>
      <c r="Q586" s="138"/>
      <c r="R586" s="136"/>
    </row>
    <row r="587" spans="3:18" x14ac:dyDescent="0.4">
      <c r="C587" s="136"/>
      <c r="D587" s="137"/>
      <c r="E587" s="136"/>
      <c r="F587" s="136"/>
      <c r="G587" s="136"/>
      <c r="H587" s="137"/>
      <c r="I587" s="137"/>
      <c r="J587" s="137"/>
      <c r="K587" s="137"/>
      <c r="L587" s="137"/>
      <c r="M587" s="137"/>
      <c r="N587" s="136"/>
      <c r="O587" s="136"/>
      <c r="P587" s="137"/>
      <c r="Q587" s="138"/>
      <c r="R587" s="136"/>
    </row>
    <row r="588" spans="3:18" x14ac:dyDescent="0.4">
      <c r="C588" s="136"/>
      <c r="D588" s="137"/>
      <c r="E588" s="136"/>
      <c r="F588" s="136"/>
      <c r="G588" s="136"/>
      <c r="H588" s="137"/>
      <c r="I588" s="137"/>
      <c r="J588" s="137"/>
      <c r="K588" s="137"/>
      <c r="L588" s="137"/>
      <c r="M588" s="137"/>
      <c r="N588" s="136"/>
      <c r="O588" s="136"/>
      <c r="P588" s="137"/>
      <c r="Q588" s="138"/>
      <c r="R588" s="136"/>
    </row>
    <row r="589" spans="3:18" x14ac:dyDescent="0.4">
      <c r="C589" s="136"/>
      <c r="D589" s="137"/>
      <c r="E589" s="136"/>
      <c r="F589" s="136"/>
      <c r="G589" s="136"/>
      <c r="H589" s="137"/>
      <c r="I589" s="137"/>
      <c r="J589" s="137"/>
      <c r="K589" s="137"/>
      <c r="L589" s="137"/>
      <c r="M589" s="137"/>
      <c r="N589" s="136"/>
      <c r="O589" s="136"/>
      <c r="P589" s="137"/>
      <c r="Q589" s="138"/>
      <c r="R589" s="136"/>
    </row>
    <row r="590" spans="3:18" x14ac:dyDescent="0.4">
      <c r="C590" s="136"/>
      <c r="D590" s="137"/>
      <c r="E590" s="136"/>
      <c r="F590" s="136"/>
      <c r="G590" s="136"/>
      <c r="H590" s="137"/>
      <c r="I590" s="137"/>
      <c r="J590" s="137"/>
      <c r="K590" s="137"/>
      <c r="L590" s="137"/>
      <c r="M590" s="137"/>
      <c r="N590" s="136"/>
      <c r="O590" s="136"/>
      <c r="P590" s="137"/>
      <c r="Q590" s="138"/>
      <c r="R590" s="136"/>
    </row>
    <row r="591" spans="3:18" x14ac:dyDescent="0.4">
      <c r="C591" s="136"/>
      <c r="D591" s="137"/>
      <c r="E591" s="136"/>
      <c r="F591" s="136"/>
      <c r="G591" s="136"/>
      <c r="H591" s="137"/>
      <c r="I591" s="137"/>
      <c r="J591" s="137"/>
      <c r="K591" s="137"/>
      <c r="L591" s="137"/>
      <c r="M591" s="137"/>
      <c r="N591" s="136"/>
      <c r="O591" s="136"/>
      <c r="P591" s="137"/>
      <c r="Q591" s="138"/>
      <c r="R591" s="136"/>
    </row>
    <row r="592" spans="3:18" x14ac:dyDescent="0.4">
      <c r="C592" s="136"/>
      <c r="D592" s="137"/>
      <c r="E592" s="136"/>
      <c r="F592" s="136"/>
      <c r="G592" s="136"/>
      <c r="H592" s="137"/>
      <c r="I592" s="137"/>
      <c r="J592" s="137"/>
      <c r="K592" s="137"/>
      <c r="L592" s="137"/>
      <c r="M592" s="137"/>
      <c r="N592" s="136"/>
      <c r="O592" s="136"/>
      <c r="P592" s="137"/>
      <c r="Q592" s="138"/>
      <c r="R592" s="136"/>
    </row>
    <row r="593" spans="3:18" x14ac:dyDescent="0.4">
      <c r="C593" s="136"/>
      <c r="D593" s="137"/>
      <c r="E593" s="136"/>
      <c r="F593" s="136"/>
      <c r="G593" s="136"/>
      <c r="H593" s="137"/>
      <c r="I593" s="137"/>
      <c r="J593" s="137"/>
      <c r="K593" s="137"/>
      <c r="L593" s="137"/>
      <c r="M593" s="137"/>
      <c r="N593" s="136"/>
      <c r="O593" s="136"/>
      <c r="P593" s="137"/>
      <c r="Q593" s="138"/>
      <c r="R593" s="136"/>
    </row>
    <row r="594" spans="3:18" x14ac:dyDescent="0.4">
      <c r="C594" s="136"/>
      <c r="D594" s="137"/>
      <c r="E594" s="136"/>
      <c r="F594" s="136"/>
      <c r="G594" s="136"/>
      <c r="H594" s="137"/>
      <c r="I594" s="137"/>
      <c r="J594" s="137"/>
      <c r="K594" s="137"/>
      <c r="L594" s="137"/>
      <c r="M594" s="137"/>
      <c r="N594" s="136"/>
      <c r="O594" s="136"/>
      <c r="P594" s="137"/>
      <c r="Q594" s="138"/>
      <c r="R594" s="136"/>
    </row>
    <row r="595" spans="3:18" x14ac:dyDescent="0.4">
      <c r="C595" s="136"/>
      <c r="D595" s="137"/>
      <c r="E595" s="136"/>
      <c r="F595" s="136"/>
      <c r="G595" s="136"/>
      <c r="H595" s="137"/>
      <c r="I595" s="137"/>
      <c r="J595" s="137"/>
      <c r="K595" s="137"/>
      <c r="L595" s="137"/>
      <c r="M595" s="137"/>
      <c r="N595" s="136"/>
      <c r="O595" s="136"/>
      <c r="P595" s="137"/>
      <c r="Q595" s="138"/>
      <c r="R595" s="136"/>
    </row>
    <row r="596" spans="3:18" x14ac:dyDescent="0.4">
      <c r="C596" s="136"/>
      <c r="D596" s="137"/>
      <c r="E596" s="136"/>
      <c r="F596" s="136"/>
      <c r="G596" s="136"/>
      <c r="H596" s="137"/>
      <c r="I596" s="137"/>
      <c r="J596" s="137"/>
      <c r="K596" s="137"/>
      <c r="L596" s="137"/>
      <c r="M596" s="137"/>
      <c r="N596" s="136"/>
      <c r="O596" s="136"/>
      <c r="P596" s="137"/>
      <c r="Q596" s="138"/>
      <c r="R596" s="136"/>
    </row>
    <row r="597" spans="3:18" x14ac:dyDescent="0.4">
      <c r="C597" s="136"/>
      <c r="D597" s="137"/>
      <c r="E597" s="136"/>
      <c r="F597" s="136"/>
      <c r="G597" s="136"/>
      <c r="H597" s="137"/>
      <c r="I597" s="137"/>
      <c r="J597" s="137"/>
      <c r="K597" s="137"/>
      <c r="L597" s="137"/>
      <c r="M597" s="137"/>
      <c r="N597" s="136"/>
      <c r="O597" s="136"/>
      <c r="P597" s="137"/>
      <c r="Q597" s="138"/>
      <c r="R597" s="136"/>
    </row>
    <row r="598" spans="3:18" x14ac:dyDescent="0.4">
      <c r="C598" s="136"/>
      <c r="D598" s="137"/>
      <c r="E598" s="136"/>
      <c r="F598" s="136"/>
      <c r="G598" s="136"/>
      <c r="H598" s="137"/>
      <c r="I598" s="137"/>
      <c r="J598" s="137"/>
      <c r="K598" s="137"/>
      <c r="L598" s="137"/>
      <c r="M598" s="137"/>
      <c r="N598" s="136"/>
      <c r="O598" s="136"/>
      <c r="P598" s="137"/>
      <c r="Q598" s="138"/>
      <c r="R598" s="136"/>
    </row>
    <row r="599" spans="3:18" x14ac:dyDescent="0.4">
      <c r="C599" s="136"/>
      <c r="D599" s="137"/>
      <c r="E599" s="136"/>
      <c r="F599" s="136"/>
      <c r="G599" s="136"/>
      <c r="H599" s="137"/>
      <c r="I599" s="137"/>
      <c r="J599" s="137"/>
      <c r="K599" s="137"/>
      <c r="L599" s="137"/>
      <c r="M599" s="137"/>
      <c r="N599" s="136"/>
      <c r="O599" s="136"/>
      <c r="P599" s="137"/>
      <c r="Q599" s="138"/>
      <c r="R599" s="136"/>
    </row>
    <row r="600" spans="3:18" x14ac:dyDescent="0.4">
      <c r="C600" s="136"/>
      <c r="D600" s="137"/>
      <c r="E600" s="136"/>
      <c r="F600" s="136"/>
      <c r="G600" s="136"/>
      <c r="H600" s="137"/>
      <c r="I600" s="137"/>
      <c r="J600" s="137"/>
      <c r="K600" s="137"/>
      <c r="L600" s="137"/>
      <c r="M600" s="137"/>
      <c r="N600" s="136"/>
      <c r="O600" s="136"/>
      <c r="P600" s="137"/>
      <c r="Q600" s="138"/>
      <c r="R600" s="136"/>
    </row>
    <row r="601" spans="3:18" x14ac:dyDescent="0.4">
      <c r="C601" s="136"/>
      <c r="D601" s="137"/>
      <c r="E601" s="136"/>
      <c r="F601" s="136"/>
      <c r="G601" s="136"/>
      <c r="H601" s="137"/>
      <c r="I601" s="137"/>
      <c r="J601" s="137"/>
      <c r="K601" s="137"/>
      <c r="L601" s="137"/>
      <c r="M601" s="137"/>
      <c r="N601" s="136"/>
      <c r="O601" s="136"/>
      <c r="P601" s="137"/>
      <c r="Q601" s="138"/>
      <c r="R601" s="136"/>
    </row>
    <row r="602" spans="3:18" x14ac:dyDescent="0.4">
      <c r="C602" s="136"/>
      <c r="D602" s="137"/>
      <c r="E602" s="136"/>
      <c r="F602" s="136"/>
      <c r="G602" s="136"/>
      <c r="H602" s="137"/>
      <c r="I602" s="137"/>
      <c r="J602" s="137"/>
      <c r="K602" s="137"/>
      <c r="L602" s="137"/>
      <c r="M602" s="137"/>
      <c r="N602" s="136"/>
      <c r="O602" s="136"/>
      <c r="P602" s="137"/>
      <c r="Q602" s="138"/>
      <c r="R602" s="136"/>
    </row>
    <row r="603" spans="3:18" x14ac:dyDescent="0.4">
      <c r="C603" s="136"/>
      <c r="D603" s="137"/>
      <c r="E603" s="136"/>
      <c r="F603" s="136"/>
      <c r="G603" s="136"/>
      <c r="H603" s="137"/>
      <c r="I603" s="137"/>
      <c r="J603" s="137"/>
      <c r="K603" s="137"/>
      <c r="L603" s="137"/>
      <c r="M603" s="137"/>
      <c r="N603" s="136"/>
      <c r="O603" s="136"/>
      <c r="P603" s="137"/>
      <c r="Q603" s="138"/>
      <c r="R603" s="136"/>
    </row>
    <row r="604" spans="3:18" x14ac:dyDescent="0.4">
      <c r="C604" s="136"/>
      <c r="D604" s="137"/>
      <c r="E604" s="136"/>
      <c r="F604" s="136"/>
      <c r="G604" s="136"/>
      <c r="H604" s="137"/>
      <c r="I604" s="137"/>
      <c r="J604" s="137"/>
      <c r="K604" s="137"/>
      <c r="L604" s="137"/>
      <c r="M604" s="137"/>
      <c r="N604" s="136"/>
      <c r="O604" s="136"/>
      <c r="P604" s="137"/>
      <c r="Q604" s="138"/>
      <c r="R604" s="136"/>
    </row>
    <row r="605" spans="3:18" x14ac:dyDescent="0.4">
      <c r="C605" s="136"/>
      <c r="D605" s="137"/>
      <c r="E605" s="136"/>
      <c r="F605" s="136"/>
      <c r="G605" s="136"/>
      <c r="H605" s="137"/>
      <c r="I605" s="137"/>
      <c r="J605" s="137"/>
      <c r="K605" s="137"/>
      <c r="L605" s="137"/>
      <c r="M605" s="137"/>
      <c r="N605" s="136"/>
      <c r="O605" s="136"/>
      <c r="P605" s="137"/>
      <c r="Q605" s="138"/>
      <c r="R605" s="136"/>
    </row>
    <row r="606" spans="3:18" x14ac:dyDescent="0.4">
      <c r="C606" s="136"/>
      <c r="D606" s="137"/>
      <c r="E606" s="136"/>
      <c r="F606" s="136"/>
      <c r="G606" s="136"/>
      <c r="H606" s="137"/>
      <c r="I606" s="137"/>
      <c r="J606" s="137"/>
      <c r="K606" s="137"/>
      <c r="L606" s="137"/>
      <c r="M606" s="137"/>
      <c r="N606" s="136"/>
      <c r="O606" s="136"/>
      <c r="P606" s="137"/>
      <c r="Q606" s="138"/>
      <c r="R606" s="136"/>
    </row>
    <row r="607" spans="3:18" x14ac:dyDescent="0.4">
      <c r="C607" s="136"/>
      <c r="D607" s="137"/>
      <c r="E607" s="136"/>
      <c r="F607" s="136"/>
      <c r="G607" s="136"/>
      <c r="H607" s="137"/>
      <c r="I607" s="137"/>
      <c r="J607" s="137"/>
      <c r="K607" s="137"/>
      <c r="L607" s="137"/>
      <c r="M607" s="137"/>
      <c r="N607" s="136"/>
      <c r="O607" s="136"/>
      <c r="P607" s="137"/>
      <c r="Q607" s="138"/>
      <c r="R607" s="136"/>
    </row>
    <row r="608" spans="3:18" x14ac:dyDescent="0.4">
      <c r="C608" s="136"/>
      <c r="D608" s="137"/>
      <c r="E608" s="136"/>
      <c r="F608" s="136"/>
      <c r="G608" s="136"/>
      <c r="H608" s="137"/>
      <c r="I608" s="137"/>
      <c r="J608" s="137"/>
      <c r="K608" s="137"/>
      <c r="L608" s="137"/>
      <c r="M608" s="137"/>
      <c r="N608" s="136"/>
      <c r="O608" s="136"/>
      <c r="P608" s="137"/>
      <c r="Q608" s="138"/>
      <c r="R608" s="136"/>
    </row>
    <row r="609" spans="3:18" x14ac:dyDescent="0.4">
      <c r="C609" s="136"/>
      <c r="D609" s="137"/>
      <c r="E609" s="136"/>
      <c r="F609" s="136"/>
      <c r="G609" s="136"/>
      <c r="H609" s="137"/>
      <c r="I609" s="137"/>
      <c r="J609" s="137"/>
      <c r="K609" s="137"/>
      <c r="L609" s="137"/>
      <c r="M609" s="137"/>
      <c r="N609" s="136"/>
      <c r="O609" s="136"/>
      <c r="P609" s="137"/>
      <c r="Q609" s="138"/>
      <c r="R609" s="136"/>
    </row>
    <row r="610" spans="3:18" x14ac:dyDescent="0.4">
      <c r="C610" s="136"/>
      <c r="D610" s="137"/>
      <c r="E610" s="136"/>
      <c r="F610" s="136"/>
      <c r="G610" s="136"/>
      <c r="H610" s="137"/>
      <c r="I610" s="137"/>
      <c r="J610" s="137"/>
      <c r="K610" s="137"/>
      <c r="L610" s="137"/>
      <c r="M610" s="137"/>
      <c r="N610" s="136"/>
      <c r="O610" s="136"/>
      <c r="P610" s="137"/>
      <c r="Q610" s="138"/>
      <c r="R610" s="136"/>
    </row>
    <row r="611" spans="3:18" x14ac:dyDescent="0.4">
      <c r="C611" s="136"/>
      <c r="D611" s="137"/>
      <c r="E611" s="136"/>
      <c r="F611" s="136"/>
      <c r="G611" s="136"/>
      <c r="H611" s="137"/>
      <c r="I611" s="137"/>
      <c r="J611" s="137"/>
      <c r="K611" s="137"/>
      <c r="L611" s="137"/>
      <c r="M611" s="137"/>
      <c r="N611" s="136"/>
      <c r="O611" s="136"/>
      <c r="P611" s="137"/>
      <c r="Q611" s="138"/>
      <c r="R611" s="136"/>
    </row>
    <row r="612" spans="3:18" x14ac:dyDescent="0.4">
      <c r="C612" s="136"/>
      <c r="D612" s="137"/>
      <c r="E612" s="136"/>
      <c r="F612" s="136"/>
      <c r="G612" s="136"/>
      <c r="H612" s="137"/>
      <c r="I612" s="137"/>
      <c r="J612" s="137"/>
      <c r="K612" s="137"/>
      <c r="L612" s="137"/>
      <c r="M612" s="137"/>
      <c r="N612" s="136"/>
      <c r="O612" s="136"/>
      <c r="P612" s="137"/>
      <c r="Q612" s="138"/>
      <c r="R612" s="136"/>
    </row>
    <row r="613" spans="3:18" x14ac:dyDescent="0.4">
      <c r="C613" s="136"/>
      <c r="D613" s="137"/>
      <c r="E613" s="136"/>
      <c r="F613" s="136"/>
      <c r="G613" s="136"/>
      <c r="H613" s="137"/>
      <c r="I613" s="137"/>
      <c r="J613" s="137"/>
      <c r="K613" s="137"/>
      <c r="L613" s="137"/>
      <c r="M613" s="137"/>
      <c r="N613" s="136"/>
      <c r="O613" s="136"/>
      <c r="P613" s="137"/>
      <c r="Q613" s="138"/>
      <c r="R613" s="136"/>
    </row>
    <row r="614" spans="3:18" x14ac:dyDescent="0.4">
      <c r="C614" s="136"/>
      <c r="D614" s="137"/>
      <c r="E614" s="136"/>
      <c r="F614" s="136"/>
      <c r="G614" s="136"/>
      <c r="H614" s="137"/>
      <c r="I614" s="137"/>
      <c r="J614" s="137"/>
      <c r="K614" s="137"/>
      <c r="L614" s="137"/>
      <c r="M614" s="137"/>
      <c r="N614" s="136"/>
      <c r="O614" s="136"/>
      <c r="P614" s="137"/>
      <c r="Q614" s="138"/>
      <c r="R614" s="136"/>
    </row>
    <row r="615" spans="3:18" x14ac:dyDescent="0.4">
      <c r="C615" s="136"/>
      <c r="D615" s="137"/>
      <c r="E615" s="136"/>
      <c r="F615" s="136"/>
      <c r="G615" s="136"/>
      <c r="H615" s="137"/>
      <c r="I615" s="137"/>
      <c r="J615" s="137"/>
      <c r="K615" s="137"/>
      <c r="L615" s="137"/>
      <c r="M615" s="137"/>
      <c r="N615" s="136"/>
      <c r="O615" s="136"/>
      <c r="P615" s="137"/>
      <c r="Q615" s="138"/>
      <c r="R615" s="136"/>
    </row>
    <row r="616" spans="3:18" x14ac:dyDescent="0.4">
      <c r="C616" s="136"/>
      <c r="D616" s="137"/>
      <c r="E616" s="136"/>
      <c r="F616" s="136"/>
      <c r="G616" s="136"/>
      <c r="H616" s="137"/>
      <c r="I616" s="137"/>
      <c r="J616" s="137"/>
      <c r="K616" s="137"/>
      <c r="L616" s="137"/>
      <c r="M616" s="137"/>
      <c r="N616" s="136"/>
      <c r="O616" s="136"/>
      <c r="P616" s="137"/>
      <c r="Q616" s="138"/>
      <c r="R616" s="136"/>
    </row>
    <row r="617" spans="3:18" x14ac:dyDescent="0.4">
      <c r="C617" s="136"/>
      <c r="D617" s="137"/>
      <c r="E617" s="136"/>
      <c r="F617" s="136"/>
      <c r="G617" s="136"/>
      <c r="H617" s="137"/>
      <c r="I617" s="137"/>
      <c r="J617" s="137"/>
      <c r="K617" s="137"/>
      <c r="L617" s="137"/>
      <c r="M617" s="137"/>
      <c r="N617" s="136"/>
      <c r="O617" s="136"/>
      <c r="P617" s="137"/>
      <c r="Q617" s="138"/>
      <c r="R617" s="136"/>
    </row>
    <row r="618" spans="3:18" x14ac:dyDescent="0.4">
      <c r="C618" s="136"/>
      <c r="D618" s="137"/>
      <c r="E618" s="136"/>
      <c r="F618" s="136"/>
      <c r="G618" s="136"/>
      <c r="H618" s="137"/>
      <c r="I618" s="137"/>
      <c r="J618" s="137"/>
      <c r="K618" s="137"/>
      <c r="L618" s="137"/>
      <c r="M618" s="137"/>
      <c r="N618" s="136"/>
      <c r="O618" s="136"/>
      <c r="P618" s="137"/>
      <c r="Q618" s="138"/>
      <c r="R618" s="136"/>
    </row>
    <row r="619" spans="3:18" x14ac:dyDescent="0.4">
      <c r="C619" s="136"/>
      <c r="D619" s="137"/>
      <c r="E619" s="136"/>
      <c r="F619" s="136"/>
      <c r="G619" s="136"/>
      <c r="H619" s="137"/>
      <c r="I619" s="137"/>
      <c r="J619" s="137"/>
      <c r="K619" s="137"/>
      <c r="L619" s="137"/>
      <c r="M619" s="137"/>
      <c r="N619" s="136"/>
      <c r="O619" s="136"/>
      <c r="P619" s="137"/>
      <c r="Q619" s="138"/>
      <c r="R619" s="136"/>
    </row>
    <row r="620" spans="3:18" x14ac:dyDescent="0.4">
      <c r="C620" s="136"/>
      <c r="D620" s="137"/>
      <c r="E620" s="136"/>
      <c r="F620" s="136"/>
      <c r="G620" s="136"/>
      <c r="H620" s="137"/>
      <c r="I620" s="137"/>
      <c r="J620" s="137"/>
      <c r="K620" s="137"/>
      <c r="L620" s="137"/>
      <c r="M620" s="137"/>
      <c r="N620" s="136"/>
      <c r="O620" s="136"/>
      <c r="P620" s="137"/>
      <c r="Q620" s="138"/>
      <c r="R620" s="136"/>
    </row>
    <row r="621" spans="3:18" x14ac:dyDescent="0.4">
      <c r="C621" s="136"/>
      <c r="D621" s="137"/>
      <c r="E621" s="136"/>
      <c r="F621" s="136"/>
      <c r="G621" s="136"/>
      <c r="H621" s="137"/>
      <c r="I621" s="137"/>
      <c r="J621" s="137"/>
      <c r="K621" s="137"/>
      <c r="L621" s="137"/>
      <c r="M621" s="137"/>
      <c r="N621" s="136"/>
      <c r="O621" s="136"/>
      <c r="P621" s="137"/>
      <c r="Q621" s="138"/>
      <c r="R621" s="136"/>
    </row>
    <row r="622" spans="3:18" x14ac:dyDescent="0.4">
      <c r="C622" s="136"/>
      <c r="D622" s="137"/>
      <c r="E622" s="136"/>
      <c r="F622" s="136"/>
      <c r="G622" s="136"/>
      <c r="H622" s="137"/>
      <c r="I622" s="137"/>
      <c r="J622" s="137"/>
      <c r="K622" s="137"/>
      <c r="L622" s="137"/>
      <c r="M622" s="137"/>
      <c r="N622" s="136"/>
      <c r="O622" s="136"/>
      <c r="P622" s="137"/>
      <c r="Q622" s="138"/>
      <c r="R622" s="136"/>
    </row>
    <row r="623" spans="3:18" x14ac:dyDescent="0.4">
      <c r="C623" s="136"/>
      <c r="D623" s="137"/>
      <c r="E623" s="136"/>
      <c r="F623" s="136"/>
      <c r="G623" s="136"/>
      <c r="H623" s="137"/>
      <c r="I623" s="137"/>
      <c r="J623" s="137"/>
      <c r="K623" s="137"/>
      <c r="L623" s="137"/>
      <c r="M623" s="137"/>
      <c r="N623" s="136"/>
      <c r="O623" s="136"/>
      <c r="P623" s="137"/>
      <c r="Q623" s="138"/>
      <c r="R623" s="136"/>
    </row>
    <row r="624" spans="3:18" x14ac:dyDescent="0.4">
      <c r="C624" s="136"/>
      <c r="D624" s="137"/>
      <c r="E624" s="136"/>
      <c r="F624" s="136"/>
      <c r="G624" s="136"/>
      <c r="H624" s="137"/>
      <c r="I624" s="137"/>
      <c r="J624" s="137"/>
      <c r="K624" s="137"/>
      <c r="L624" s="137"/>
      <c r="M624" s="137"/>
      <c r="N624" s="136"/>
      <c r="O624" s="136"/>
      <c r="P624" s="137"/>
      <c r="Q624" s="138"/>
      <c r="R624" s="136"/>
    </row>
    <row r="625" spans="3:18" x14ac:dyDescent="0.4">
      <c r="C625" s="136"/>
      <c r="D625" s="137"/>
      <c r="E625" s="136"/>
      <c r="F625" s="136"/>
      <c r="G625" s="136"/>
      <c r="H625" s="137"/>
      <c r="I625" s="137"/>
      <c r="J625" s="137"/>
      <c r="K625" s="137"/>
      <c r="L625" s="137"/>
      <c r="M625" s="137"/>
      <c r="N625" s="136"/>
      <c r="O625" s="136"/>
      <c r="P625" s="137"/>
      <c r="Q625" s="138"/>
      <c r="R625" s="136"/>
    </row>
    <row r="626" spans="3:18" x14ac:dyDescent="0.4">
      <c r="C626" s="136"/>
      <c r="D626" s="137"/>
      <c r="E626" s="136"/>
      <c r="F626" s="136"/>
      <c r="G626" s="136"/>
      <c r="H626" s="137"/>
      <c r="I626" s="137"/>
      <c r="J626" s="137"/>
      <c r="K626" s="137"/>
      <c r="L626" s="137"/>
      <c r="M626" s="137"/>
      <c r="N626" s="136"/>
      <c r="O626" s="136"/>
      <c r="P626" s="137"/>
      <c r="Q626" s="138"/>
      <c r="R626" s="136"/>
    </row>
    <row r="627" spans="3:18" x14ac:dyDescent="0.4">
      <c r="C627" s="136"/>
      <c r="D627" s="137"/>
      <c r="E627" s="136"/>
      <c r="F627" s="136"/>
      <c r="G627" s="136"/>
      <c r="H627" s="137"/>
      <c r="I627" s="137"/>
      <c r="J627" s="137"/>
      <c r="K627" s="137"/>
      <c r="L627" s="137"/>
      <c r="M627" s="137"/>
      <c r="N627" s="136"/>
      <c r="O627" s="136"/>
      <c r="P627" s="137"/>
      <c r="Q627" s="138"/>
      <c r="R627" s="136"/>
    </row>
    <row r="628" spans="3:18" x14ac:dyDescent="0.4">
      <c r="C628" s="136"/>
      <c r="D628" s="137"/>
      <c r="E628" s="136"/>
      <c r="F628" s="136"/>
      <c r="G628" s="136"/>
      <c r="H628" s="137"/>
      <c r="I628" s="137"/>
      <c r="J628" s="137"/>
      <c r="K628" s="137"/>
      <c r="L628" s="137"/>
      <c r="M628" s="137"/>
      <c r="N628" s="136"/>
      <c r="O628" s="136"/>
      <c r="P628" s="137"/>
      <c r="Q628" s="138"/>
      <c r="R628" s="136"/>
    </row>
    <row r="629" spans="3:18" x14ac:dyDescent="0.4">
      <c r="C629" s="136"/>
      <c r="D629" s="137"/>
      <c r="E629" s="136"/>
      <c r="F629" s="136"/>
      <c r="G629" s="136"/>
      <c r="H629" s="137"/>
      <c r="I629" s="137"/>
      <c r="J629" s="137"/>
      <c r="K629" s="137"/>
      <c r="L629" s="137"/>
      <c r="M629" s="137"/>
      <c r="N629" s="136"/>
      <c r="O629" s="136"/>
      <c r="P629" s="137"/>
      <c r="Q629" s="138"/>
      <c r="R629" s="136"/>
    </row>
    <row r="630" spans="3:18" x14ac:dyDescent="0.4">
      <c r="C630" s="136"/>
      <c r="D630" s="137"/>
      <c r="E630" s="136"/>
      <c r="F630" s="136"/>
      <c r="G630" s="136"/>
      <c r="H630" s="137"/>
      <c r="I630" s="137"/>
      <c r="J630" s="137"/>
      <c r="K630" s="137"/>
      <c r="L630" s="137"/>
      <c r="M630" s="137"/>
      <c r="N630" s="136"/>
      <c r="O630" s="136"/>
      <c r="P630" s="137"/>
      <c r="Q630" s="138"/>
      <c r="R630" s="136"/>
    </row>
    <row r="631" spans="3:18" x14ac:dyDescent="0.4">
      <c r="C631" s="136"/>
      <c r="D631" s="137"/>
      <c r="E631" s="136"/>
      <c r="F631" s="136"/>
      <c r="G631" s="136"/>
      <c r="H631" s="137"/>
      <c r="I631" s="137"/>
      <c r="J631" s="137"/>
      <c r="K631" s="137"/>
      <c r="L631" s="137"/>
      <c r="M631" s="137"/>
      <c r="N631" s="136"/>
      <c r="O631" s="136"/>
      <c r="P631" s="137"/>
      <c r="Q631" s="138"/>
      <c r="R631" s="136"/>
    </row>
    <row r="632" spans="3:18" x14ac:dyDescent="0.4">
      <c r="C632" s="136"/>
      <c r="D632" s="137"/>
      <c r="E632" s="136"/>
      <c r="F632" s="136"/>
      <c r="G632" s="136"/>
      <c r="H632" s="137"/>
      <c r="I632" s="137"/>
      <c r="J632" s="137"/>
      <c r="K632" s="137"/>
      <c r="L632" s="137"/>
      <c r="M632" s="137"/>
      <c r="N632" s="136"/>
      <c r="O632" s="136"/>
      <c r="P632" s="137"/>
      <c r="Q632" s="138"/>
      <c r="R632" s="136"/>
    </row>
    <row r="633" spans="3:18" x14ac:dyDescent="0.4">
      <c r="C633" s="136"/>
      <c r="D633" s="137"/>
      <c r="E633" s="136"/>
      <c r="F633" s="136"/>
      <c r="G633" s="136"/>
      <c r="H633" s="137"/>
      <c r="I633" s="137"/>
      <c r="J633" s="137"/>
      <c r="K633" s="137"/>
      <c r="L633" s="137"/>
      <c r="M633" s="137"/>
      <c r="N633" s="136"/>
      <c r="O633" s="136"/>
      <c r="P633" s="137"/>
      <c r="Q633" s="138"/>
      <c r="R633" s="136"/>
    </row>
    <row r="634" spans="3:18" x14ac:dyDescent="0.4">
      <c r="C634" s="136"/>
      <c r="D634" s="137"/>
      <c r="E634" s="136"/>
      <c r="F634" s="136"/>
      <c r="G634" s="136"/>
      <c r="H634" s="137"/>
      <c r="I634" s="137"/>
      <c r="J634" s="137"/>
      <c r="K634" s="137"/>
      <c r="L634" s="137"/>
      <c r="M634" s="137"/>
      <c r="N634" s="136"/>
      <c r="O634" s="136"/>
      <c r="P634" s="137"/>
      <c r="Q634" s="138"/>
      <c r="R634" s="136"/>
    </row>
    <row r="635" spans="3:18" x14ac:dyDescent="0.4">
      <c r="C635" s="136"/>
      <c r="D635" s="137"/>
      <c r="E635" s="136"/>
      <c r="F635" s="136"/>
      <c r="G635" s="136"/>
      <c r="H635" s="137"/>
      <c r="I635" s="137"/>
      <c r="J635" s="137"/>
      <c r="K635" s="137"/>
      <c r="L635" s="137"/>
      <c r="M635" s="137"/>
      <c r="N635" s="136"/>
      <c r="O635" s="136"/>
      <c r="P635" s="137"/>
      <c r="Q635" s="138"/>
      <c r="R635" s="136"/>
    </row>
    <row r="636" spans="3:18" x14ac:dyDescent="0.4">
      <c r="C636" s="136"/>
      <c r="D636" s="137"/>
      <c r="E636" s="136"/>
      <c r="F636" s="136"/>
      <c r="G636" s="136"/>
      <c r="H636" s="137"/>
      <c r="I636" s="137"/>
      <c r="J636" s="137"/>
      <c r="K636" s="137"/>
      <c r="L636" s="137"/>
      <c r="M636" s="137"/>
      <c r="N636" s="136"/>
      <c r="O636" s="136"/>
      <c r="P636" s="137"/>
      <c r="Q636" s="138"/>
      <c r="R636" s="136"/>
    </row>
    <row r="637" spans="3:18" x14ac:dyDescent="0.4">
      <c r="C637" s="136"/>
      <c r="D637" s="137"/>
      <c r="E637" s="136"/>
      <c r="F637" s="136"/>
      <c r="G637" s="136"/>
      <c r="H637" s="137"/>
      <c r="I637" s="137"/>
      <c r="J637" s="137"/>
      <c r="K637" s="137"/>
      <c r="L637" s="137"/>
      <c r="M637" s="137"/>
      <c r="N637" s="136"/>
      <c r="O637" s="136"/>
      <c r="P637" s="137"/>
      <c r="Q637" s="138"/>
      <c r="R637" s="136"/>
    </row>
    <row r="638" spans="3:18" x14ac:dyDescent="0.4">
      <c r="C638" s="136"/>
      <c r="D638" s="137"/>
      <c r="E638" s="136"/>
      <c r="F638" s="136"/>
      <c r="G638" s="136"/>
      <c r="H638" s="137"/>
      <c r="I638" s="137"/>
      <c r="J638" s="137"/>
      <c r="K638" s="137"/>
      <c r="L638" s="137"/>
      <c r="M638" s="137"/>
      <c r="N638" s="136"/>
      <c r="O638" s="136"/>
      <c r="P638" s="137"/>
      <c r="Q638" s="138"/>
      <c r="R638" s="136"/>
    </row>
    <row r="639" spans="3:18" x14ac:dyDescent="0.4">
      <c r="C639" s="136"/>
      <c r="D639" s="137"/>
      <c r="E639" s="136"/>
      <c r="F639" s="136"/>
      <c r="G639" s="136"/>
      <c r="H639" s="137"/>
      <c r="I639" s="137"/>
      <c r="J639" s="137"/>
      <c r="K639" s="137"/>
      <c r="L639" s="137"/>
      <c r="M639" s="137"/>
      <c r="N639" s="136"/>
      <c r="O639" s="136"/>
      <c r="P639" s="137"/>
      <c r="Q639" s="138"/>
      <c r="R639" s="136"/>
    </row>
    <row r="640" spans="3:18" x14ac:dyDescent="0.4">
      <c r="C640" s="136"/>
      <c r="D640" s="137"/>
      <c r="E640" s="136"/>
      <c r="F640" s="136"/>
      <c r="G640" s="136"/>
      <c r="H640" s="137"/>
      <c r="I640" s="137"/>
      <c r="J640" s="137"/>
      <c r="K640" s="137"/>
      <c r="L640" s="137"/>
      <c r="M640" s="137"/>
      <c r="N640" s="136"/>
      <c r="O640" s="136"/>
      <c r="P640" s="137"/>
      <c r="Q640" s="138"/>
      <c r="R640" s="136"/>
    </row>
    <row r="641" spans="3:18" x14ac:dyDescent="0.4">
      <c r="C641" s="136"/>
      <c r="D641" s="137"/>
      <c r="E641" s="136"/>
      <c r="F641" s="136"/>
      <c r="G641" s="136"/>
      <c r="H641" s="137"/>
      <c r="I641" s="137"/>
      <c r="J641" s="137"/>
      <c r="K641" s="137"/>
      <c r="L641" s="137"/>
      <c r="M641" s="137"/>
      <c r="N641" s="136"/>
      <c r="O641" s="136"/>
      <c r="P641" s="137"/>
      <c r="Q641" s="138"/>
      <c r="R641" s="136"/>
    </row>
    <row r="642" spans="3:18" x14ac:dyDescent="0.4">
      <c r="C642" s="136"/>
      <c r="D642" s="137"/>
      <c r="E642" s="136"/>
      <c r="F642" s="136"/>
      <c r="G642" s="136"/>
      <c r="H642" s="137"/>
      <c r="I642" s="137"/>
      <c r="J642" s="137"/>
      <c r="K642" s="137"/>
      <c r="L642" s="137"/>
      <c r="M642" s="137"/>
      <c r="N642" s="136"/>
      <c r="O642" s="136"/>
      <c r="P642" s="137"/>
      <c r="Q642" s="138"/>
      <c r="R642" s="136"/>
    </row>
    <row r="643" spans="3:18" x14ac:dyDescent="0.4">
      <c r="C643" s="136"/>
      <c r="D643" s="137"/>
      <c r="E643" s="136"/>
      <c r="F643" s="136"/>
      <c r="G643" s="136"/>
      <c r="H643" s="137"/>
      <c r="I643" s="137"/>
      <c r="J643" s="137"/>
      <c r="K643" s="137"/>
      <c r="L643" s="137"/>
      <c r="M643" s="137"/>
      <c r="N643" s="136"/>
      <c r="O643" s="136"/>
      <c r="P643" s="137"/>
      <c r="Q643" s="138"/>
      <c r="R643" s="136"/>
    </row>
    <row r="644" spans="3:18" x14ac:dyDescent="0.4">
      <c r="C644" s="136"/>
      <c r="D644" s="137"/>
      <c r="E644" s="136"/>
      <c r="F644" s="136"/>
      <c r="G644" s="136"/>
      <c r="H644" s="137"/>
      <c r="I644" s="137"/>
      <c r="J644" s="137"/>
      <c r="K644" s="137"/>
      <c r="L644" s="137"/>
      <c r="M644" s="137"/>
      <c r="N644" s="136"/>
      <c r="O644" s="136"/>
      <c r="P644" s="137"/>
      <c r="Q644" s="138"/>
      <c r="R644" s="136"/>
    </row>
    <row r="645" spans="3:18" x14ac:dyDescent="0.4">
      <c r="C645" s="136"/>
      <c r="D645" s="137"/>
      <c r="E645" s="136"/>
      <c r="F645" s="136"/>
      <c r="G645" s="136"/>
      <c r="H645" s="137"/>
      <c r="I645" s="137"/>
      <c r="J645" s="137"/>
      <c r="K645" s="137"/>
      <c r="L645" s="137"/>
      <c r="M645" s="137"/>
      <c r="N645" s="136"/>
      <c r="O645" s="136"/>
      <c r="P645" s="137"/>
      <c r="Q645" s="138"/>
      <c r="R645" s="136"/>
    </row>
    <row r="646" spans="3:18" x14ac:dyDescent="0.4">
      <c r="C646" s="136"/>
      <c r="D646" s="137"/>
      <c r="E646" s="136"/>
      <c r="F646" s="136"/>
      <c r="G646" s="136"/>
      <c r="H646" s="137"/>
      <c r="I646" s="137"/>
      <c r="J646" s="137"/>
      <c r="K646" s="137"/>
      <c r="L646" s="137"/>
      <c r="M646" s="137"/>
      <c r="N646" s="136"/>
      <c r="O646" s="136"/>
      <c r="P646" s="137"/>
      <c r="Q646" s="138"/>
      <c r="R646" s="136"/>
    </row>
    <row r="647" spans="3:18" x14ac:dyDescent="0.4">
      <c r="C647" s="136"/>
      <c r="D647" s="137"/>
      <c r="E647" s="136"/>
      <c r="F647" s="136"/>
      <c r="G647" s="136"/>
      <c r="H647" s="137"/>
      <c r="I647" s="137"/>
      <c r="J647" s="137"/>
      <c r="K647" s="137"/>
      <c r="L647" s="137"/>
      <c r="M647" s="137"/>
      <c r="N647" s="136"/>
      <c r="O647" s="136"/>
      <c r="P647" s="137"/>
      <c r="Q647" s="138"/>
      <c r="R647" s="136"/>
    </row>
    <row r="648" spans="3:18" x14ac:dyDescent="0.4">
      <c r="C648" s="136"/>
      <c r="D648" s="137"/>
      <c r="E648" s="136"/>
      <c r="F648" s="136"/>
      <c r="G648" s="136"/>
      <c r="H648" s="137"/>
      <c r="I648" s="137"/>
      <c r="J648" s="137"/>
      <c r="K648" s="137"/>
      <c r="L648" s="137"/>
      <c r="M648" s="137"/>
      <c r="N648" s="136"/>
      <c r="O648" s="136"/>
      <c r="P648" s="137"/>
      <c r="Q648" s="138"/>
      <c r="R648" s="136"/>
    </row>
    <row r="649" spans="3:18" x14ac:dyDescent="0.4">
      <c r="C649" s="136"/>
      <c r="D649" s="137"/>
      <c r="E649" s="136"/>
      <c r="F649" s="136"/>
      <c r="G649" s="136"/>
      <c r="H649" s="137"/>
      <c r="I649" s="137"/>
      <c r="J649" s="137"/>
      <c r="K649" s="137"/>
      <c r="L649" s="137"/>
      <c r="M649" s="137"/>
      <c r="N649" s="136"/>
      <c r="O649" s="136"/>
      <c r="P649" s="137"/>
      <c r="Q649" s="138"/>
      <c r="R649" s="136"/>
    </row>
    <row r="650" spans="3:18" x14ac:dyDescent="0.4">
      <c r="C650" s="136"/>
      <c r="D650" s="137"/>
      <c r="E650" s="136"/>
      <c r="F650" s="136"/>
      <c r="G650" s="136"/>
      <c r="H650" s="137"/>
      <c r="I650" s="137"/>
      <c r="J650" s="137"/>
      <c r="K650" s="137"/>
      <c r="L650" s="137"/>
      <c r="M650" s="137"/>
      <c r="N650" s="136"/>
      <c r="O650" s="136"/>
      <c r="P650" s="137"/>
      <c r="Q650" s="138"/>
      <c r="R650" s="136"/>
    </row>
    <row r="651" spans="3:18" x14ac:dyDescent="0.4">
      <c r="C651" s="136"/>
      <c r="D651" s="137"/>
      <c r="E651" s="136"/>
      <c r="F651" s="136"/>
      <c r="G651" s="136"/>
      <c r="H651" s="137"/>
      <c r="I651" s="137"/>
      <c r="J651" s="137"/>
      <c r="K651" s="137"/>
      <c r="L651" s="137"/>
      <c r="M651" s="137"/>
      <c r="N651" s="136"/>
      <c r="O651" s="136"/>
      <c r="P651" s="137"/>
      <c r="Q651" s="138"/>
      <c r="R651" s="136"/>
    </row>
    <row r="652" spans="3:18" x14ac:dyDescent="0.4">
      <c r="C652" s="136"/>
      <c r="D652" s="137"/>
      <c r="E652" s="136"/>
      <c r="F652" s="136"/>
      <c r="G652" s="136"/>
      <c r="H652" s="137"/>
      <c r="I652" s="137"/>
      <c r="J652" s="137"/>
      <c r="K652" s="137"/>
      <c r="L652" s="137"/>
      <c r="M652" s="137"/>
      <c r="N652" s="136"/>
      <c r="O652" s="136"/>
      <c r="P652" s="137"/>
      <c r="Q652" s="138"/>
      <c r="R652" s="136"/>
    </row>
    <row r="653" spans="3:18" x14ac:dyDescent="0.4">
      <c r="C653" s="136"/>
      <c r="D653" s="137"/>
      <c r="E653" s="136"/>
      <c r="F653" s="136"/>
      <c r="G653" s="136"/>
      <c r="H653" s="137"/>
      <c r="I653" s="137"/>
      <c r="J653" s="137"/>
      <c r="K653" s="137"/>
      <c r="L653" s="137"/>
      <c r="M653" s="137"/>
      <c r="N653" s="136"/>
      <c r="O653" s="136"/>
      <c r="P653" s="137"/>
      <c r="Q653" s="138"/>
      <c r="R653" s="136"/>
    </row>
    <row r="654" spans="3:18" x14ac:dyDescent="0.4">
      <c r="C654" s="136"/>
      <c r="D654" s="137"/>
      <c r="E654" s="136"/>
      <c r="F654" s="136"/>
      <c r="G654" s="136"/>
      <c r="H654" s="137"/>
      <c r="I654" s="137"/>
      <c r="J654" s="137"/>
      <c r="K654" s="137"/>
      <c r="L654" s="137"/>
      <c r="M654" s="137"/>
      <c r="N654" s="136"/>
      <c r="O654" s="136"/>
      <c r="P654" s="137"/>
      <c r="Q654" s="138"/>
      <c r="R654" s="136"/>
    </row>
    <row r="655" spans="3:18" x14ac:dyDescent="0.4">
      <c r="C655" s="136"/>
      <c r="D655" s="137"/>
      <c r="E655" s="136"/>
      <c r="F655" s="136"/>
      <c r="G655" s="136"/>
      <c r="H655" s="137"/>
      <c r="I655" s="137"/>
      <c r="J655" s="137"/>
      <c r="K655" s="137"/>
      <c r="L655" s="137"/>
      <c r="M655" s="137"/>
      <c r="N655" s="136"/>
      <c r="O655" s="136"/>
      <c r="P655" s="137"/>
      <c r="Q655" s="138"/>
      <c r="R655" s="136"/>
    </row>
    <row r="656" spans="3:18" x14ac:dyDescent="0.4">
      <c r="C656" s="136"/>
      <c r="D656" s="137"/>
      <c r="E656" s="136"/>
      <c r="F656" s="136"/>
      <c r="G656" s="136"/>
      <c r="H656" s="137"/>
      <c r="I656" s="137"/>
      <c r="J656" s="137"/>
      <c r="K656" s="137"/>
      <c r="L656" s="137"/>
      <c r="M656" s="137"/>
      <c r="N656" s="136"/>
      <c r="O656" s="136"/>
      <c r="P656" s="137"/>
      <c r="Q656" s="138"/>
      <c r="R656" s="136"/>
    </row>
    <row r="657" spans="3:18" x14ac:dyDescent="0.4">
      <c r="C657" s="136"/>
      <c r="D657" s="137"/>
      <c r="E657" s="136"/>
      <c r="F657" s="136"/>
      <c r="G657" s="136"/>
      <c r="H657" s="137"/>
      <c r="I657" s="137"/>
      <c r="J657" s="137"/>
      <c r="K657" s="137"/>
      <c r="L657" s="137"/>
      <c r="M657" s="137"/>
      <c r="N657" s="136"/>
      <c r="O657" s="136"/>
      <c r="P657" s="137"/>
      <c r="Q657" s="138"/>
      <c r="R657" s="136"/>
    </row>
    <row r="658" spans="3:18" x14ac:dyDescent="0.4">
      <c r="C658" s="136"/>
      <c r="D658" s="137"/>
      <c r="E658" s="136"/>
      <c r="F658" s="136"/>
      <c r="G658" s="136"/>
      <c r="H658" s="137"/>
      <c r="I658" s="137"/>
      <c r="J658" s="137"/>
      <c r="K658" s="137"/>
      <c r="L658" s="137"/>
      <c r="M658" s="137"/>
      <c r="N658" s="136"/>
      <c r="O658" s="136"/>
      <c r="P658" s="137"/>
      <c r="Q658" s="138"/>
      <c r="R658" s="136"/>
    </row>
    <row r="659" spans="3:18" x14ac:dyDescent="0.4">
      <c r="C659" s="136"/>
      <c r="D659" s="137"/>
      <c r="E659" s="136"/>
      <c r="F659" s="136"/>
      <c r="G659" s="136"/>
      <c r="H659" s="137"/>
      <c r="I659" s="137"/>
      <c r="J659" s="137"/>
      <c r="K659" s="137"/>
      <c r="L659" s="137"/>
      <c r="M659" s="137"/>
      <c r="N659" s="136"/>
      <c r="O659" s="136"/>
      <c r="P659" s="137"/>
      <c r="Q659" s="138"/>
      <c r="R659" s="136"/>
    </row>
    <row r="660" spans="3:18" x14ac:dyDescent="0.4">
      <c r="C660" s="136"/>
      <c r="D660" s="137"/>
      <c r="E660" s="136"/>
      <c r="F660" s="136"/>
      <c r="G660" s="136"/>
      <c r="H660" s="137"/>
      <c r="I660" s="137"/>
      <c r="J660" s="137"/>
      <c r="K660" s="137"/>
      <c r="L660" s="137"/>
      <c r="M660" s="137"/>
      <c r="N660" s="136"/>
      <c r="O660" s="136"/>
      <c r="P660" s="137"/>
      <c r="Q660" s="138"/>
      <c r="R660" s="136"/>
    </row>
    <row r="661" spans="3:18" x14ac:dyDescent="0.4">
      <c r="C661" s="136"/>
      <c r="D661" s="137"/>
      <c r="E661" s="136"/>
      <c r="F661" s="136"/>
      <c r="G661" s="136"/>
      <c r="H661" s="137"/>
      <c r="I661" s="137"/>
      <c r="J661" s="137"/>
      <c r="K661" s="137"/>
      <c r="L661" s="137"/>
      <c r="M661" s="137"/>
      <c r="N661" s="136"/>
      <c r="O661" s="136"/>
      <c r="P661" s="137"/>
      <c r="Q661" s="138"/>
      <c r="R661" s="136"/>
    </row>
    <row r="662" spans="3:18" x14ac:dyDescent="0.4">
      <c r="C662" s="136"/>
      <c r="D662" s="137"/>
      <c r="E662" s="136"/>
      <c r="F662" s="136"/>
      <c r="G662" s="136"/>
      <c r="H662" s="137"/>
      <c r="I662" s="137"/>
      <c r="J662" s="137"/>
      <c r="K662" s="137"/>
      <c r="L662" s="137"/>
      <c r="M662" s="137"/>
      <c r="N662" s="136"/>
      <c r="O662" s="136"/>
      <c r="P662" s="137"/>
      <c r="Q662" s="138"/>
      <c r="R662" s="136"/>
    </row>
    <row r="663" spans="3:18" x14ac:dyDescent="0.4">
      <c r="C663" s="136"/>
      <c r="D663" s="137"/>
      <c r="E663" s="136"/>
      <c r="F663" s="136"/>
      <c r="G663" s="136"/>
      <c r="H663" s="137"/>
      <c r="I663" s="137"/>
      <c r="J663" s="137"/>
      <c r="K663" s="137"/>
      <c r="L663" s="137"/>
      <c r="M663" s="137"/>
      <c r="N663" s="136"/>
      <c r="O663" s="136"/>
      <c r="P663" s="137"/>
      <c r="Q663" s="138"/>
      <c r="R663" s="136"/>
    </row>
    <row r="664" spans="3:18" x14ac:dyDescent="0.4">
      <c r="C664" s="136"/>
      <c r="D664" s="137"/>
      <c r="E664" s="136"/>
      <c r="F664" s="136"/>
      <c r="G664" s="136"/>
      <c r="H664" s="137"/>
      <c r="I664" s="137"/>
      <c r="J664" s="137"/>
      <c r="K664" s="137"/>
      <c r="L664" s="137"/>
      <c r="M664" s="137"/>
      <c r="N664" s="136"/>
      <c r="O664" s="136"/>
      <c r="P664" s="137"/>
      <c r="Q664" s="138"/>
      <c r="R664" s="136"/>
    </row>
    <row r="665" spans="3:18" x14ac:dyDescent="0.4">
      <c r="C665" s="136"/>
      <c r="D665" s="137"/>
      <c r="E665" s="136"/>
      <c r="F665" s="136"/>
      <c r="G665" s="136"/>
      <c r="H665" s="137"/>
      <c r="I665" s="137"/>
      <c r="J665" s="137"/>
      <c r="K665" s="137"/>
      <c r="L665" s="137"/>
      <c r="M665" s="137"/>
      <c r="N665" s="136"/>
      <c r="O665" s="136"/>
      <c r="P665" s="137"/>
      <c r="Q665" s="138"/>
      <c r="R665" s="136"/>
    </row>
    <row r="666" spans="3:18" x14ac:dyDescent="0.4">
      <c r="C666" s="136"/>
      <c r="D666" s="137"/>
      <c r="E666" s="136"/>
      <c r="F666" s="136"/>
      <c r="G666" s="136"/>
      <c r="H666" s="137"/>
      <c r="I666" s="137"/>
      <c r="J666" s="137"/>
      <c r="K666" s="137"/>
      <c r="L666" s="137"/>
      <c r="M666" s="137"/>
      <c r="N666" s="136"/>
      <c r="O666" s="136"/>
      <c r="P666" s="137"/>
      <c r="Q666" s="138"/>
      <c r="R666" s="136"/>
    </row>
    <row r="667" spans="3:18" x14ac:dyDescent="0.4">
      <c r="C667" s="136"/>
      <c r="D667" s="137"/>
      <c r="E667" s="136"/>
      <c r="F667" s="136"/>
      <c r="G667" s="136"/>
      <c r="H667" s="137"/>
      <c r="I667" s="137"/>
      <c r="J667" s="137"/>
      <c r="K667" s="137"/>
      <c r="L667" s="137"/>
      <c r="M667" s="137"/>
      <c r="N667" s="136"/>
      <c r="O667" s="136"/>
      <c r="P667" s="137"/>
      <c r="Q667" s="138"/>
      <c r="R667" s="136"/>
    </row>
    <row r="668" spans="3:18" x14ac:dyDescent="0.4">
      <c r="C668" s="136"/>
      <c r="D668" s="137"/>
      <c r="E668" s="136"/>
      <c r="F668" s="136"/>
      <c r="G668" s="136"/>
      <c r="H668" s="137"/>
      <c r="I668" s="137"/>
      <c r="J668" s="137"/>
      <c r="K668" s="137"/>
      <c r="L668" s="137"/>
      <c r="M668" s="137"/>
      <c r="N668" s="136"/>
      <c r="O668" s="136"/>
      <c r="P668" s="137"/>
      <c r="Q668" s="138"/>
      <c r="R668" s="136"/>
    </row>
    <row r="669" spans="3:18" x14ac:dyDescent="0.4">
      <c r="C669" s="136"/>
      <c r="D669" s="137"/>
      <c r="E669" s="136"/>
      <c r="F669" s="136"/>
      <c r="G669" s="136"/>
      <c r="H669" s="137"/>
      <c r="I669" s="137"/>
      <c r="J669" s="137"/>
      <c r="K669" s="137"/>
      <c r="L669" s="137"/>
      <c r="M669" s="137"/>
      <c r="N669" s="136"/>
      <c r="O669" s="136"/>
      <c r="P669" s="137"/>
      <c r="Q669" s="138"/>
      <c r="R669" s="136"/>
    </row>
    <row r="670" spans="3:18" x14ac:dyDescent="0.4">
      <c r="C670" s="136"/>
      <c r="D670" s="137"/>
      <c r="E670" s="136"/>
      <c r="F670" s="136"/>
      <c r="G670" s="136"/>
      <c r="H670" s="137"/>
      <c r="I670" s="137"/>
      <c r="J670" s="137"/>
      <c r="K670" s="137"/>
      <c r="L670" s="137"/>
      <c r="M670" s="137"/>
      <c r="N670" s="136"/>
      <c r="O670" s="136"/>
      <c r="P670" s="137"/>
      <c r="Q670" s="138"/>
      <c r="R670" s="136"/>
    </row>
    <row r="671" spans="3:18" x14ac:dyDescent="0.4">
      <c r="C671" s="136"/>
      <c r="D671" s="137"/>
      <c r="E671" s="136"/>
      <c r="F671" s="136"/>
      <c r="G671" s="136"/>
      <c r="H671" s="137"/>
      <c r="I671" s="137"/>
      <c r="J671" s="137"/>
      <c r="K671" s="137"/>
      <c r="L671" s="137"/>
      <c r="M671" s="137"/>
      <c r="N671" s="136"/>
      <c r="O671" s="136"/>
      <c r="P671" s="137"/>
      <c r="Q671" s="138"/>
      <c r="R671" s="136"/>
    </row>
    <row r="672" spans="3:18" x14ac:dyDescent="0.4">
      <c r="C672" s="136"/>
      <c r="D672" s="137"/>
      <c r="E672" s="136"/>
      <c r="F672" s="136"/>
      <c r="G672" s="136"/>
      <c r="H672" s="137"/>
      <c r="I672" s="137"/>
      <c r="J672" s="137"/>
      <c r="K672" s="137"/>
      <c r="L672" s="137"/>
      <c r="M672" s="137"/>
      <c r="N672" s="136"/>
      <c r="O672" s="136"/>
      <c r="P672" s="137"/>
      <c r="Q672" s="138"/>
      <c r="R672" s="136"/>
    </row>
    <row r="673" spans="3:18" x14ac:dyDescent="0.4">
      <c r="C673" s="136"/>
      <c r="D673" s="137"/>
      <c r="E673" s="136"/>
      <c r="F673" s="136"/>
      <c r="G673" s="136"/>
      <c r="H673" s="137"/>
      <c r="I673" s="137"/>
      <c r="J673" s="137"/>
      <c r="K673" s="137"/>
      <c r="L673" s="137"/>
      <c r="M673" s="137"/>
      <c r="N673" s="136"/>
      <c r="O673" s="136"/>
      <c r="P673" s="137"/>
      <c r="Q673" s="138"/>
      <c r="R673" s="136"/>
    </row>
    <row r="674" spans="3:18" x14ac:dyDescent="0.4">
      <c r="C674" s="136"/>
      <c r="D674" s="137"/>
      <c r="E674" s="136"/>
      <c r="F674" s="136"/>
      <c r="G674" s="136"/>
      <c r="H674" s="137"/>
      <c r="I674" s="137"/>
      <c r="J674" s="137"/>
      <c r="K674" s="137"/>
      <c r="L674" s="137"/>
      <c r="M674" s="137"/>
      <c r="N674" s="136"/>
      <c r="O674" s="136"/>
      <c r="P674" s="137"/>
      <c r="Q674" s="138"/>
      <c r="R674" s="136"/>
    </row>
    <row r="675" spans="3:18" x14ac:dyDescent="0.4">
      <c r="C675" s="136"/>
      <c r="D675" s="137"/>
      <c r="E675" s="136"/>
      <c r="F675" s="136"/>
      <c r="G675" s="136"/>
      <c r="H675" s="137"/>
      <c r="I675" s="137"/>
      <c r="J675" s="137"/>
      <c r="K675" s="137"/>
      <c r="L675" s="137"/>
      <c r="M675" s="137"/>
      <c r="N675" s="136"/>
      <c r="O675" s="136"/>
      <c r="P675" s="137"/>
      <c r="Q675" s="138"/>
      <c r="R675" s="136"/>
    </row>
    <row r="676" spans="3:18" x14ac:dyDescent="0.4">
      <c r="C676" s="136"/>
      <c r="D676" s="137"/>
      <c r="E676" s="136"/>
      <c r="F676" s="136"/>
      <c r="G676" s="136"/>
      <c r="H676" s="137"/>
      <c r="I676" s="137"/>
      <c r="J676" s="137"/>
      <c r="K676" s="137"/>
      <c r="L676" s="137"/>
      <c r="M676" s="137"/>
      <c r="N676" s="136"/>
      <c r="O676" s="136"/>
      <c r="P676" s="137"/>
      <c r="Q676" s="138"/>
      <c r="R676" s="136"/>
    </row>
    <row r="677" spans="3:18" x14ac:dyDescent="0.4">
      <c r="C677" s="136"/>
      <c r="D677" s="137"/>
      <c r="E677" s="136"/>
      <c r="F677" s="136"/>
      <c r="G677" s="136"/>
      <c r="H677" s="137"/>
      <c r="I677" s="137"/>
      <c r="J677" s="137"/>
      <c r="K677" s="137"/>
      <c r="L677" s="137"/>
      <c r="M677" s="137"/>
      <c r="N677" s="136"/>
      <c r="O677" s="136"/>
      <c r="P677" s="137"/>
      <c r="Q677" s="138"/>
      <c r="R677" s="136"/>
    </row>
    <row r="678" spans="3:18" x14ac:dyDescent="0.4">
      <c r="C678" s="136"/>
      <c r="D678" s="137"/>
      <c r="E678" s="136"/>
      <c r="F678" s="136"/>
      <c r="G678" s="136"/>
      <c r="H678" s="137"/>
      <c r="I678" s="137"/>
      <c r="J678" s="137"/>
      <c r="K678" s="137"/>
      <c r="L678" s="137"/>
      <c r="M678" s="137"/>
      <c r="N678" s="136"/>
      <c r="O678" s="136"/>
      <c r="P678" s="137"/>
      <c r="Q678" s="138"/>
      <c r="R678" s="136"/>
    </row>
    <row r="679" spans="3:18" x14ac:dyDescent="0.4">
      <c r="C679" s="136"/>
      <c r="D679" s="137"/>
      <c r="E679" s="136"/>
      <c r="F679" s="136"/>
      <c r="G679" s="136"/>
      <c r="H679" s="137"/>
      <c r="I679" s="137"/>
      <c r="J679" s="137"/>
      <c r="K679" s="137"/>
      <c r="L679" s="137"/>
      <c r="M679" s="137"/>
      <c r="N679" s="136"/>
      <c r="O679" s="136"/>
      <c r="P679" s="137"/>
      <c r="Q679" s="138"/>
      <c r="R679" s="136"/>
    </row>
    <row r="680" spans="3:18" x14ac:dyDescent="0.4">
      <c r="C680" s="136"/>
      <c r="D680" s="137"/>
      <c r="E680" s="136"/>
      <c r="F680" s="136"/>
      <c r="G680" s="136"/>
      <c r="H680" s="137"/>
      <c r="I680" s="137"/>
      <c r="J680" s="137"/>
      <c r="K680" s="137"/>
      <c r="L680" s="137"/>
      <c r="M680" s="137"/>
      <c r="N680" s="136"/>
      <c r="O680" s="136"/>
      <c r="P680" s="137"/>
      <c r="Q680" s="138"/>
      <c r="R680" s="136"/>
    </row>
    <row r="681" spans="3:18" x14ac:dyDescent="0.4">
      <c r="C681" s="136"/>
      <c r="D681" s="137"/>
      <c r="E681" s="136"/>
      <c r="F681" s="136"/>
      <c r="G681" s="136"/>
      <c r="H681" s="137"/>
      <c r="I681" s="137"/>
      <c r="J681" s="137"/>
      <c r="K681" s="137"/>
      <c r="L681" s="137"/>
      <c r="M681" s="137"/>
      <c r="N681" s="136"/>
      <c r="O681" s="136"/>
      <c r="P681" s="137"/>
      <c r="Q681" s="138"/>
      <c r="R681" s="136"/>
    </row>
    <row r="682" spans="3:18" x14ac:dyDescent="0.4">
      <c r="C682" s="136"/>
      <c r="D682" s="137"/>
      <c r="E682" s="136"/>
      <c r="F682" s="136"/>
      <c r="G682" s="136"/>
      <c r="H682" s="137"/>
      <c r="I682" s="137"/>
      <c r="J682" s="137"/>
      <c r="K682" s="137"/>
      <c r="L682" s="137"/>
      <c r="M682" s="137"/>
      <c r="N682" s="136"/>
      <c r="O682" s="136"/>
      <c r="P682" s="137"/>
      <c r="Q682" s="138"/>
      <c r="R682" s="136"/>
    </row>
    <row r="683" spans="3:18" x14ac:dyDescent="0.4">
      <c r="C683" s="136"/>
      <c r="D683" s="137"/>
      <c r="E683" s="136"/>
      <c r="F683" s="136"/>
      <c r="G683" s="136"/>
      <c r="H683" s="137"/>
      <c r="I683" s="137"/>
      <c r="J683" s="137"/>
      <c r="K683" s="137"/>
      <c r="L683" s="137"/>
      <c r="M683" s="137"/>
      <c r="N683" s="136"/>
      <c r="O683" s="136"/>
      <c r="P683" s="137"/>
      <c r="Q683" s="138"/>
      <c r="R683" s="136"/>
    </row>
    <row r="684" spans="3:18" x14ac:dyDescent="0.4">
      <c r="C684" s="136"/>
      <c r="D684" s="137"/>
      <c r="E684" s="136"/>
      <c r="F684" s="136"/>
      <c r="G684" s="136"/>
      <c r="H684" s="137"/>
      <c r="I684" s="137"/>
      <c r="J684" s="137"/>
      <c r="K684" s="137"/>
      <c r="L684" s="137"/>
      <c r="M684" s="137"/>
      <c r="N684" s="136"/>
      <c r="O684" s="136"/>
      <c r="P684" s="137"/>
      <c r="Q684" s="138"/>
      <c r="R684" s="136"/>
    </row>
    <row r="685" spans="3:18" x14ac:dyDescent="0.4">
      <c r="C685" s="136"/>
      <c r="D685" s="137"/>
      <c r="E685" s="136"/>
      <c r="F685" s="136"/>
      <c r="G685" s="136"/>
      <c r="H685" s="137"/>
      <c r="I685" s="137"/>
      <c r="J685" s="137"/>
      <c r="K685" s="137"/>
      <c r="L685" s="137"/>
      <c r="M685" s="137"/>
      <c r="N685" s="136"/>
      <c r="O685" s="136"/>
      <c r="P685" s="137"/>
      <c r="Q685" s="138"/>
      <c r="R685" s="136"/>
    </row>
    <row r="686" spans="3:18" x14ac:dyDescent="0.4">
      <c r="C686" s="136"/>
      <c r="D686" s="137"/>
      <c r="E686" s="136"/>
      <c r="F686" s="136"/>
      <c r="G686" s="136"/>
      <c r="H686" s="137"/>
      <c r="I686" s="137"/>
      <c r="J686" s="137"/>
      <c r="K686" s="137"/>
      <c r="L686" s="137"/>
      <c r="M686" s="137"/>
      <c r="N686" s="136"/>
      <c r="O686" s="136"/>
      <c r="P686" s="137"/>
      <c r="Q686" s="138"/>
      <c r="R686" s="136"/>
    </row>
    <row r="687" spans="3:18" x14ac:dyDescent="0.4">
      <c r="C687" s="136"/>
      <c r="D687" s="137"/>
      <c r="E687" s="136"/>
      <c r="F687" s="136"/>
      <c r="G687" s="136"/>
      <c r="H687" s="137"/>
      <c r="I687" s="137"/>
      <c r="J687" s="137"/>
      <c r="K687" s="137"/>
      <c r="L687" s="137"/>
      <c r="M687" s="137"/>
      <c r="N687" s="136"/>
      <c r="O687" s="136"/>
      <c r="P687" s="137"/>
      <c r="Q687" s="138"/>
      <c r="R687" s="136"/>
    </row>
    <row r="688" spans="3:18" x14ac:dyDescent="0.4">
      <c r="C688" s="136"/>
      <c r="D688" s="137"/>
      <c r="E688" s="136"/>
      <c r="F688" s="136"/>
      <c r="G688" s="136"/>
      <c r="H688" s="137"/>
      <c r="I688" s="137"/>
      <c r="J688" s="137"/>
      <c r="K688" s="137"/>
      <c r="L688" s="137"/>
      <c r="M688" s="137"/>
      <c r="N688" s="136"/>
      <c r="O688" s="136"/>
      <c r="P688" s="137"/>
      <c r="Q688" s="138"/>
      <c r="R688" s="136"/>
    </row>
    <row r="689" spans="3:18" x14ac:dyDescent="0.4">
      <c r="C689" s="136"/>
      <c r="D689" s="137"/>
      <c r="E689" s="136"/>
      <c r="F689" s="136"/>
      <c r="G689" s="136"/>
      <c r="H689" s="137"/>
      <c r="I689" s="137"/>
      <c r="J689" s="137"/>
      <c r="K689" s="137"/>
      <c r="L689" s="137"/>
      <c r="M689" s="137"/>
      <c r="N689" s="136"/>
      <c r="O689" s="136"/>
      <c r="P689" s="137"/>
      <c r="Q689" s="138"/>
      <c r="R689" s="136"/>
    </row>
    <row r="690" spans="3:18" x14ac:dyDescent="0.4">
      <c r="C690" s="136"/>
      <c r="D690" s="137"/>
      <c r="E690" s="136"/>
      <c r="F690" s="136"/>
      <c r="G690" s="136"/>
      <c r="H690" s="137"/>
      <c r="I690" s="137"/>
      <c r="J690" s="137"/>
      <c r="K690" s="137"/>
      <c r="L690" s="137"/>
      <c r="M690" s="137"/>
      <c r="N690" s="136"/>
      <c r="O690" s="136"/>
      <c r="P690" s="137"/>
      <c r="Q690" s="138"/>
      <c r="R690" s="136"/>
    </row>
    <row r="691" spans="3:18" x14ac:dyDescent="0.4">
      <c r="C691" s="136"/>
      <c r="D691" s="137"/>
      <c r="E691" s="136"/>
      <c r="F691" s="136"/>
      <c r="G691" s="136"/>
      <c r="H691" s="137"/>
      <c r="I691" s="137"/>
      <c r="J691" s="137"/>
      <c r="K691" s="137"/>
      <c r="L691" s="137"/>
      <c r="M691" s="137"/>
      <c r="N691" s="136"/>
      <c r="O691" s="136"/>
      <c r="P691" s="137"/>
      <c r="Q691" s="138"/>
      <c r="R691" s="136"/>
    </row>
    <row r="692" spans="3:18" x14ac:dyDescent="0.4">
      <c r="C692" s="136"/>
      <c r="D692" s="137"/>
      <c r="E692" s="136"/>
      <c r="F692" s="136"/>
      <c r="G692" s="136"/>
      <c r="H692" s="137"/>
      <c r="I692" s="137"/>
      <c r="J692" s="137"/>
      <c r="K692" s="137"/>
      <c r="L692" s="137"/>
      <c r="M692" s="137"/>
      <c r="N692" s="136"/>
      <c r="O692" s="136"/>
      <c r="P692" s="137"/>
      <c r="Q692" s="138"/>
      <c r="R692" s="136"/>
    </row>
    <row r="693" spans="3:18" x14ac:dyDescent="0.4">
      <c r="C693" s="136"/>
      <c r="D693" s="137"/>
      <c r="E693" s="136"/>
      <c r="F693" s="136"/>
      <c r="G693" s="136"/>
      <c r="H693" s="137"/>
      <c r="I693" s="137"/>
      <c r="J693" s="137"/>
      <c r="K693" s="137"/>
      <c r="L693" s="137"/>
      <c r="M693" s="137"/>
      <c r="N693" s="136"/>
      <c r="O693" s="136"/>
      <c r="P693" s="137"/>
      <c r="Q693" s="138"/>
      <c r="R693" s="136"/>
    </row>
    <row r="694" spans="3:18" x14ac:dyDescent="0.4">
      <c r="C694" s="136"/>
      <c r="D694" s="137"/>
      <c r="E694" s="136"/>
      <c r="F694" s="136"/>
      <c r="G694" s="136"/>
      <c r="H694" s="137"/>
      <c r="I694" s="137"/>
      <c r="J694" s="137"/>
      <c r="K694" s="137"/>
      <c r="L694" s="137"/>
      <c r="M694" s="137"/>
      <c r="N694" s="136"/>
      <c r="O694" s="136"/>
      <c r="P694" s="137"/>
      <c r="Q694" s="138"/>
      <c r="R694" s="136"/>
    </row>
    <row r="695" spans="3:18" x14ac:dyDescent="0.4">
      <c r="C695" s="136"/>
      <c r="D695" s="137"/>
      <c r="E695" s="136"/>
      <c r="F695" s="136"/>
      <c r="G695" s="136"/>
      <c r="H695" s="137"/>
      <c r="I695" s="137"/>
      <c r="J695" s="137"/>
      <c r="K695" s="137"/>
      <c r="L695" s="137"/>
      <c r="M695" s="137"/>
      <c r="N695" s="136"/>
      <c r="O695" s="136"/>
      <c r="P695" s="137"/>
      <c r="Q695" s="138"/>
      <c r="R695" s="136"/>
    </row>
    <row r="696" spans="3:18" x14ac:dyDescent="0.4">
      <c r="C696" s="136"/>
      <c r="D696" s="137"/>
      <c r="E696" s="136"/>
      <c r="F696" s="136"/>
      <c r="G696" s="136"/>
      <c r="H696" s="137"/>
      <c r="I696" s="137"/>
      <c r="J696" s="137"/>
      <c r="K696" s="137"/>
      <c r="L696" s="137"/>
      <c r="M696" s="137"/>
      <c r="N696" s="136"/>
      <c r="O696" s="136"/>
      <c r="P696" s="137"/>
      <c r="Q696" s="138"/>
      <c r="R696" s="136"/>
    </row>
    <row r="697" spans="3:18" x14ac:dyDescent="0.4">
      <c r="C697" s="136"/>
      <c r="D697" s="137"/>
      <c r="E697" s="136"/>
      <c r="F697" s="136"/>
      <c r="G697" s="136"/>
      <c r="H697" s="137"/>
      <c r="I697" s="137"/>
      <c r="J697" s="137"/>
      <c r="K697" s="137"/>
      <c r="L697" s="137"/>
      <c r="M697" s="137"/>
      <c r="N697" s="136"/>
      <c r="O697" s="136"/>
      <c r="P697" s="137"/>
      <c r="Q697" s="138"/>
      <c r="R697" s="136"/>
    </row>
    <row r="698" spans="3:18" x14ac:dyDescent="0.4">
      <c r="C698" s="136"/>
      <c r="D698" s="137"/>
      <c r="E698" s="136"/>
      <c r="F698" s="136"/>
      <c r="G698" s="136"/>
      <c r="H698" s="137"/>
      <c r="I698" s="137"/>
      <c r="J698" s="137"/>
      <c r="K698" s="137"/>
      <c r="L698" s="137"/>
      <c r="M698" s="137"/>
      <c r="N698" s="136"/>
      <c r="O698" s="136"/>
      <c r="P698" s="137"/>
      <c r="Q698" s="138"/>
      <c r="R698" s="136"/>
    </row>
    <row r="699" spans="3:18" x14ac:dyDescent="0.4">
      <c r="C699" s="136"/>
      <c r="D699" s="137"/>
      <c r="E699" s="136"/>
      <c r="F699" s="136"/>
      <c r="G699" s="136"/>
      <c r="H699" s="137"/>
      <c r="I699" s="137"/>
      <c r="J699" s="137"/>
      <c r="K699" s="137"/>
      <c r="L699" s="137"/>
      <c r="M699" s="137"/>
      <c r="N699" s="136"/>
      <c r="O699" s="136"/>
      <c r="P699" s="137"/>
      <c r="Q699" s="138"/>
      <c r="R699" s="136"/>
    </row>
    <row r="700" spans="3:18" x14ac:dyDescent="0.4">
      <c r="C700" s="136"/>
      <c r="D700" s="137"/>
      <c r="E700" s="136"/>
      <c r="F700" s="136"/>
      <c r="G700" s="136"/>
      <c r="H700" s="137"/>
      <c r="I700" s="137"/>
      <c r="J700" s="137"/>
      <c r="K700" s="137"/>
      <c r="L700" s="137"/>
      <c r="M700" s="137"/>
      <c r="N700" s="136"/>
      <c r="O700" s="136"/>
      <c r="P700" s="137"/>
      <c r="Q700" s="138"/>
      <c r="R700" s="136"/>
    </row>
    <row r="701" spans="3:18" x14ac:dyDescent="0.4">
      <c r="C701" s="136"/>
      <c r="D701" s="137"/>
      <c r="E701" s="136"/>
      <c r="F701" s="136"/>
      <c r="G701" s="136"/>
      <c r="H701" s="137"/>
      <c r="I701" s="137"/>
      <c r="J701" s="137"/>
      <c r="K701" s="137"/>
      <c r="L701" s="137"/>
      <c r="M701" s="137"/>
      <c r="N701" s="136"/>
      <c r="O701" s="136"/>
      <c r="P701" s="137"/>
      <c r="Q701" s="138"/>
      <c r="R701" s="136"/>
    </row>
    <row r="702" spans="3:18" x14ac:dyDescent="0.4">
      <c r="C702" s="136"/>
      <c r="D702" s="137"/>
      <c r="E702" s="136"/>
      <c r="F702" s="136"/>
      <c r="G702" s="136"/>
      <c r="H702" s="137"/>
      <c r="I702" s="137"/>
      <c r="J702" s="137"/>
      <c r="K702" s="137"/>
      <c r="L702" s="137"/>
      <c r="M702" s="137"/>
      <c r="N702" s="136"/>
      <c r="O702" s="136"/>
      <c r="P702" s="137"/>
      <c r="Q702" s="138"/>
      <c r="R702" s="136"/>
    </row>
    <row r="703" spans="3:18" x14ac:dyDescent="0.4">
      <c r="C703" s="136"/>
      <c r="D703" s="137"/>
      <c r="E703" s="136"/>
      <c r="F703" s="136"/>
      <c r="G703" s="136"/>
      <c r="H703" s="137"/>
      <c r="I703" s="137"/>
      <c r="J703" s="137"/>
      <c r="K703" s="137"/>
      <c r="L703" s="137"/>
      <c r="M703" s="137"/>
      <c r="N703" s="136"/>
      <c r="O703" s="136"/>
      <c r="P703" s="137"/>
      <c r="Q703" s="138"/>
      <c r="R703" s="136"/>
    </row>
    <row r="704" spans="3:18" x14ac:dyDescent="0.4">
      <c r="C704" s="136"/>
      <c r="D704" s="137"/>
      <c r="E704" s="136"/>
      <c r="F704" s="136"/>
      <c r="G704" s="136"/>
      <c r="H704" s="137"/>
      <c r="I704" s="137"/>
      <c r="J704" s="137"/>
      <c r="K704" s="137"/>
      <c r="L704" s="137"/>
      <c r="M704" s="137"/>
      <c r="N704" s="136"/>
      <c r="O704" s="136"/>
      <c r="P704" s="137"/>
      <c r="Q704" s="138"/>
      <c r="R704" s="136"/>
    </row>
    <row r="705" spans="3:18" x14ac:dyDescent="0.4">
      <c r="C705" s="136"/>
      <c r="D705" s="137"/>
      <c r="E705" s="136"/>
      <c r="F705" s="136"/>
      <c r="G705" s="136"/>
      <c r="H705" s="137"/>
      <c r="I705" s="137"/>
      <c r="J705" s="137"/>
      <c r="K705" s="137"/>
      <c r="L705" s="137"/>
      <c r="M705" s="137"/>
      <c r="N705" s="136"/>
      <c r="O705" s="136"/>
      <c r="P705" s="137"/>
      <c r="Q705" s="138"/>
      <c r="R705" s="136"/>
    </row>
    <row r="706" spans="3:18" x14ac:dyDescent="0.4">
      <c r="C706" s="136"/>
      <c r="D706" s="137"/>
      <c r="E706" s="136"/>
      <c r="F706" s="136"/>
      <c r="G706" s="136"/>
      <c r="H706" s="137"/>
      <c r="I706" s="137"/>
      <c r="J706" s="137"/>
      <c r="K706" s="137"/>
      <c r="L706" s="137"/>
      <c r="M706" s="137"/>
      <c r="N706" s="136"/>
      <c r="O706" s="136"/>
      <c r="P706" s="137"/>
      <c r="Q706" s="138"/>
      <c r="R706" s="136"/>
    </row>
    <row r="707" spans="3:18" x14ac:dyDescent="0.4">
      <c r="C707" s="136"/>
      <c r="D707" s="137"/>
      <c r="E707" s="136"/>
      <c r="F707" s="136"/>
      <c r="G707" s="136"/>
      <c r="H707" s="137"/>
      <c r="I707" s="137"/>
      <c r="J707" s="137"/>
      <c r="K707" s="137"/>
      <c r="L707" s="137"/>
      <c r="M707" s="137"/>
      <c r="N707" s="136"/>
      <c r="O707" s="136"/>
      <c r="P707" s="137"/>
      <c r="Q707" s="138"/>
      <c r="R707" s="136"/>
    </row>
    <row r="708" spans="3:18" x14ac:dyDescent="0.4">
      <c r="C708" s="136"/>
      <c r="D708" s="137"/>
      <c r="E708" s="136"/>
      <c r="F708" s="136"/>
      <c r="G708" s="136"/>
      <c r="H708" s="137"/>
      <c r="I708" s="137"/>
      <c r="J708" s="137"/>
      <c r="K708" s="137"/>
      <c r="L708" s="137"/>
      <c r="M708" s="137"/>
      <c r="N708" s="136"/>
      <c r="O708" s="136"/>
      <c r="P708" s="137"/>
      <c r="Q708" s="138"/>
      <c r="R708" s="136"/>
    </row>
    <row r="709" spans="3:18" x14ac:dyDescent="0.4">
      <c r="C709" s="136"/>
      <c r="D709" s="137"/>
      <c r="E709" s="136"/>
      <c r="F709" s="136"/>
      <c r="G709" s="136"/>
      <c r="H709" s="137"/>
      <c r="I709" s="137"/>
      <c r="J709" s="137"/>
      <c r="K709" s="137"/>
      <c r="L709" s="137"/>
      <c r="M709" s="137"/>
      <c r="N709" s="136"/>
      <c r="O709" s="136"/>
      <c r="P709" s="137"/>
      <c r="Q709" s="138"/>
      <c r="R709" s="136"/>
    </row>
    <row r="710" spans="3:18" x14ac:dyDescent="0.4">
      <c r="C710" s="136"/>
      <c r="D710" s="137"/>
      <c r="E710" s="136"/>
      <c r="F710" s="136"/>
      <c r="G710" s="136"/>
      <c r="H710" s="137"/>
      <c r="I710" s="137"/>
      <c r="J710" s="137"/>
      <c r="K710" s="137"/>
      <c r="L710" s="137"/>
      <c r="M710" s="137"/>
      <c r="N710" s="136"/>
      <c r="O710" s="136"/>
      <c r="P710" s="137"/>
      <c r="Q710" s="138"/>
      <c r="R710" s="136"/>
    </row>
    <row r="711" spans="3:18" x14ac:dyDescent="0.4">
      <c r="C711" s="136"/>
      <c r="D711" s="137"/>
      <c r="E711" s="136"/>
      <c r="F711" s="136"/>
      <c r="G711" s="136"/>
      <c r="H711" s="137"/>
      <c r="I711" s="137"/>
      <c r="J711" s="137"/>
      <c r="K711" s="137"/>
      <c r="L711" s="137"/>
      <c r="M711" s="137"/>
      <c r="N711" s="136"/>
      <c r="O711" s="136"/>
      <c r="P711" s="137"/>
      <c r="Q711" s="138"/>
      <c r="R711" s="136"/>
    </row>
    <row r="712" spans="3:18" x14ac:dyDescent="0.4">
      <c r="C712" s="136"/>
      <c r="D712" s="137"/>
      <c r="E712" s="136"/>
      <c r="F712" s="136"/>
      <c r="G712" s="136"/>
      <c r="H712" s="137"/>
      <c r="I712" s="137"/>
      <c r="J712" s="137"/>
      <c r="K712" s="137"/>
      <c r="L712" s="137"/>
      <c r="M712" s="137"/>
      <c r="N712" s="136"/>
      <c r="O712" s="136"/>
      <c r="P712" s="137"/>
      <c r="Q712" s="138"/>
      <c r="R712" s="136"/>
    </row>
    <row r="713" spans="3:18" x14ac:dyDescent="0.4">
      <c r="C713" s="136"/>
      <c r="D713" s="137"/>
      <c r="E713" s="136"/>
      <c r="F713" s="136"/>
      <c r="G713" s="136"/>
      <c r="H713" s="137"/>
      <c r="I713" s="137"/>
      <c r="J713" s="137"/>
      <c r="K713" s="137"/>
      <c r="L713" s="137"/>
      <c r="M713" s="137"/>
      <c r="N713" s="136"/>
      <c r="O713" s="136"/>
      <c r="P713" s="137"/>
      <c r="Q713" s="138"/>
      <c r="R713" s="136"/>
    </row>
    <row r="714" spans="3:18" x14ac:dyDescent="0.4">
      <c r="C714" s="136"/>
      <c r="D714" s="137"/>
      <c r="E714" s="136"/>
      <c r="F714" s="136"/>
      <c r="G714" s="136"/>
      <c r="H714" s="137"/>
      <c r="I714" s="137"/>
      <c r="J714" s="137"/>
      <c r="K714" s="137"/>
      <c r="L714" s="137"/>
      <c r="M714" s="137"/>
      <c r="N714" s="136"/>
      <c r="O714" s="136"/>
      <c r="P714" s="137"/>
      <c r="Q714" s="138"/>
      <c r="R714" s="136"/>
    </row>
    <row r="715" spans="3:18" x14ac:dyDescent="0.4">
      <c r="C715" s="136"/>
      <c r="D715" s="137"/>
      <c r="E715" s="136"/>
      <c r="F715" s="136"/>
      <c r="G715" s="136"/>
      <c r="H715" s="137"/>
      <c r="I715" s="137"/>
      <c r="J715" s="137"/>
      <c r="K715" s="137"/>
      <c r="L715" s="137"/>
      <c r="M715" s="137"/>
      <c r="N715" s="136"/>
      <c r="O715" s="136"/>
      <c r="P715" s="137"/>
      <c r="Q715" s="138"/>
      <c r="R715" s="136"/>
    </row>
    <row r="716" spans="3:18" x14ac:dyDescent="0.4">
      <c r="C716" s="136"/>
      <c r="D716" s="137"/>
      <c r="E716" s="136"/>
      <c r="F716" s="136"/>
      <c r="G716" s="136"/>
      <c r="H716" s="137"/>
      <c r="I716" s="137"/>
      <c r="J716" s="137"/>
      <c r="K716" s="137"/>
      <c r="L716" s="137"/>
      <c r="M716" s="137"/>
      <c r="N716" s="136"/>
      <c r="O716" s="136"/>
      <c r="P716" s="137"/>
      <c r="Q716" s="138"/>
      <c r="R716" s="136"/>
    </row>
    <row r="717" spans="3:18" x14ac:dyDescent="0.4">
      <c r="C717" s="136"/>
      <c r="D717" s="137"/>
      <c r="E717" s="136"/>
      <c r="F717" s="136"/>
      <c r="G717" s="136"/>
      <c r="H717" s="137"/>
      <c r="I717" s="137"/>
      <c r="J717" s="137"/>
      <c r="K717" s="137"/>
      <c r="L717" s="137"/>
      <c r="M717" s="137"/>
      <c r="N717" s="136"/>
      <c r="O717" s="136"/>
      <c r="P717" s="137"/>
      <c r="Q717" s="138"/>
      <c r="R717" s="136"/>
    </row>
    <row r="718" spans="3:18" x14ac:dyDescent="0.4">
      <c r="C718" s="136"/>
      <c r="D718" s="137"/>
      <c r="E718" s="136"/>
      <c r="F718" s="136"/>
      <c r="G718" s="136"/>
      <c r="H718" s="137"/>
      <c r="I718" s="137"/>
      <c r="J718" s="137"/>
      <c r="K718" s="137"/>
      <c r="L718" s="137"/>
      <c r="M718" s="137"/>
      <c r="N718" s="136"/>
      <c r="O718" s="136"/>
      <c r="P718" s="137"/>
      <c r="Q718" s="138"/>
      <c r="R718" s="136"/>
    </row>
    <row r="719" spans="3:18" x14ac:dyDescent="0.4">
      <c r="C719" s="136"/>
      <c r="D719" s="137"/>
      <c r="E719" s="136"/>
      <c r="F719" s="136"/>
      <c r="G719" s="136"/>
      <c r="H719" s="137"/>
      <c r="I719" s="137"/>
      <c r="J719" s="137"/>
      <c r="K719" s="137"/>
      <c r="L719" s="137"/>
      <c r="M719" s="137"/>
      <c r="N719" s="136"/>
      <c r="O719" s="136"/>
      <c r="P719" s="137"/>
      <c r="Q719" s="138"/>
      <c r="R719" s="136"/>
    </row>
    <row r="720" spans="3:18" x14ac:dyDescent="0.4">
      <c r="C720" s="136"/>
      <c r="D720" s="137"/>
      <c r="E720" s="136"/>
      <c r="F720" s="136"/>
      <c r="G720" s="136"/>
      <c r="H720" s="137"/>
      <c r="I720" s="137"/>
      <c r="J720" s="137"/>
      <c r="K720" s="137"/>
      <c r="L720" s="137"/>
      <c r="M720" s="137"/>
      <c r="N720" s="136"/>
      <c r="O720" s="136"/>
      <c r="P720" s="137"/>
      <c r="Q720" s="138"/>
      <c r="R720" s="136"/>
    </row>
    <row r="721" spans="3:18" x14ac:dyDescent="0.4">
      <c r="C721" s="136"/>
      <c r="D721" s="137"/>
      <c r="E721" s="136"/>
      <c r="F721" s="136"/>
      <c r="G721" s="136"/>
      <c r="H721" s="137"/>
      <c r="I721" s="137"/>
      <c r="J721" s="137"/>
      <c r="K721" s="137"/>
      <c r="L721" s="137"/>
      <c r="M721" s="137"/>
      <c r="N721" s="136"/>
      <c r="O721" s="136"/>
      <c r="P721" s="137"/>
      <c r="Q721" s="138"/>
      <c r="R721" s="136"/>
    </row>
    <row r="722" spans="3:18" x14ac:dyDescent="0.4">
      <c r="C722" s="136"/>
      <c r="D722" s="137"/>
      <c r="E722" s="136"/>
      <c r="F722" s="136"/>
      <c r="G722" s="136"/>
      <c r="H722" s="137"/>
      <c r="I722" s="137"/>
      <c r="J722" s="137"/>
      <c r="K722" s="137"/>
      <c r="L722" s="137"/>
      <c r="M722" s="137"/>
      <c r="N722" s="136"/>
      <c r="O722" s="136"/>
      <c r="P722" s="137"/>
      <c r="Q722" s="138"/>
      <c r="R722" s="136"/>
    </row>
    <row r="723" spans="3:18" x14ac:dyDescent="0.4">
      <c r="C723" s="136"/>
      <c r="D723" s="137"/>
      <c r="E723" s="136"/>
      <c r="F723" s="136"/>
      <c r="G723" s="136"/>
      <c r="H723" s="137"/>
      <c r="I723" s="137"/>
      <c r="J723" s="137"/>
      <c r="K723" s="137"/>
      <c r="L723" s="137"/>
      <c r="M723" s="137"/>
      <c r="N723" s="136"/>
      <c r="O723" s="136"/>
      <c r="P723" s="137"/>
      <c r="Q723" s="138"/>
      <c r="R723" s="136"/>
    </row>
    <row r="724" spans="3:18" x14ac:dyDescent="0.4">
      <c r="C724" s="136"/>
      <c r="D724" s="137"/>
      <c r="E724" s="136"/>
      <c r="F724" s="136"/>
      <c r="G724" s="136"/>
      <c r="H724" s="137"/>
      <c r="I724" s="137"/>
      <c r="J724" s="137"/>
      <c r="K724" s="137"/>
      <c r="L724" s="137"/>
      <c r="M724" s="137"/>
      <c r="N724" s="136"/>
      <c r="O724" s="136"/>
      <c r="P724" s="137"/>
      <c r="Q724" s="138"/>
      <c r="R724" s="136"/>
    </row>
    <row r="725" spans="3:18" x14ac:dyDescent="0.4">
      <c r="C725" s="136"/>
      <c r="D725" s="137"/>
      <c r="E725" s="136"/>
      <c r="F725" s="136"/>
      <c r="G725" s="136"/>
      <c r="H725" s="137"/>
      <c r="I725" s="137"/>
      <c r="J725" s="137"/>
      <c r="K725" s="137"/>
      <c r="L725" s="137"/>
      <c r="M725" s="137"/>
      <c r="N725" s="136"/>
      <c r="O725" s="136"/>
      <c r="P725" s="137"/>
      <c r="Q725" s="138"/>
      <c r="R725" s="136"/>
    </row>
    <row r="726" spans="3:18" x14ac:dyDescent="0.4">
      <c r="C726" s="136"/>
      <c r="D726" s="137"/>
      <c r="E726" s="136"/>
      <c r="F726" s="136"/>
      <c r="G726" s="136"/>
      <c r="H726" s="137"/>
      <c r="I726" s="137"/>
      <c r="J726" s="137"/>
      <c r="K726" s="137"/>
      <c r="L726" s="137"/>
      <c r="M726" s="137"/>
      <c r="N726" s="136"/>
      <c r="O726" s="136"/>
      <c r="P726" s="137"/>
      <c r="Q726" s="138"/>
      <c r="R726" s="136"/>
    </row>
    <row r="727" spans="3:18" x14ac:dyDescent="0.4">
      <c r="C727" s="136"/>
      <c r="D727" s="137"/>
      <c r="E727" s="136"/>
      <c r="F727" s="136"/>
      <c r="G727" s="136"/>
      <c r="H727" s="137"/>
      <c r="I727" s="137"/>
      <c r="J727" s="137"/>
      <c r="K727" s="137"/>
      <c r="L727" s="137"/>
      <c r="M727" s="137"/>
      <c r="N727" s="136"/>
      <c r="O727" s="136"/>
      <c r="P727" s="137"/>
      <c r="Q727" s="138"/>
      <c r="R727" s="136"/>
    </row>
    <row r="728" spans="3:18" x14ac:dyDescent="0.4">
      <c r="C728" s="136"/>
      <c r="D728" s="137"/>
      <c r="E728" s="136"/>
      <c r="F728" s="136"/>
      <c r="G728" s="136"/>
      <c r="H728" s="137"/>
      <c r="I728" s="137"/>
      <c r="J728" s="137"/>
      <c r="K728" s="137"/>
      <c r="L728" s="137"/>
      <c r="M728" s="137"/>
      <c r="N728" s="136"/>
      <c r="O728" s="136"/>
      <c r="P728" s="137"/>
      <c r="Q728" s="138"/>
      <c r="R728" s="136"/>
    </row>
    <row r="729" spans="3:18" x14ac:dyDescent="0.4">
      <c r="C729" s="136"/>
      <c r="D729" s="137"/>
      <c r="E729" s="136"/>
      <c r="F729" s="136"/>
      <c r="G729" s="136"/>
      <c r="H729" s="137"/>
      <c r="I729" s="137"/>
      <c r="J729" s="137"/>
      <c r="K729" s="137"/>
      <c r="L729" s="137"/>
      <c r="M729" s="137"/>
      <c r="N729" s="136"/>
      <c r="O729" s="136"/>
      <c r="P729" s="137"/>
      <c r="Q729" s="138"/>
      <c r="R729" s="136"/>
    </row>
    <row r="730" spans="3:18" x14ac:dyDescent="0.4">
      <c r="C730" s="136"/>
      <c r="D730" s="137"/>
      <c r="E730" s="136"/>
      <c r="F730" s="136"/>
      <c r="G730" s="136"/>
      <c r="H730" s="137"/>
      <c r="I730" s="137"/>
      <c r="J730" s="137"/>
      <c r="K730" s="137"/>
      <c r="L730" s="137"/>
      <c r="M730" s="137"/>
      <c r="N730" s="136"/>
      <c r="O730" s="136"/>
      <c r="P730" s="137"/>
      <c r="Q730" s="138"/>
      <c r="R730" s="136"/>
    </row>
    <row r="731" spans="3:18" x14ac:dyDescent="0.4">
      <c r="C731" s="136"/>
      <c r="D731" s="137"/>
      <c r="E731" s="136"/>
      <c r="F731" s="136"/>
      <c r="G731" s="136"/>
      <c r="H731" s="137"/>
      <c r="I731" s="137"/>
      <c r="J731" s="137"/>
      <c r="K731" s="137"/>
      <c r="L731" s="137"/>
      <c r="M731" s="137"/>
      <c r="N731" s="136"/>
      <c r="O731" s="136"/>
      <c r="P731" s="137"/>
      <c r="Q731" s="138"/>
      <c r="R731" s="136"/>
    </row>
    <row r="732" spans="3:18" x14ac:dyDescent="0.4">
      <c r="C732" s="136"/>
      <c r="D732" s="137"/>
      <c r="E732" s="136"/>
      <c r="F732" s="136"/>
      <c r="G732" s="136"/>
      <c r="H732" s="137"/>
      <c r="I732" s="137"/>
      <c r="J732" s="137"/>
      <c r="K732" s="137"/>
      <c r="L732" s="137"/>
      <c r="M732" s="137"/>
      <c r="N732" s="136"/>
      <c r="O732" s="136"/>
      <c r="P732" s="137"/>
      <c r="Q732" s="138"/>
      <c r="R732" s="136"/>
    </row>
    <row r="733" spans="3:18" x14ac:dyDescent="0.4">
      <c r="C733" s="136"/>
      <c r="D733" s="137"/>
      <c r="E733" s="136"/>
      <c r="F733" s="136"/>
      <c r="G733" s="136"/>
      <c r="H733" s="137"/>
      <c r="I733" s="137"/>
      <c r="J733" s="137"/>
      <c r="K733" s="137"/>
      <c r="L733" s="137"/>
      <c r="M733" s="137"/>
      <c r="N733" s="136"/>
      <c r="O733" s="136"/>
      <c r="P733" s="137"/>
      <c r="Q733" s="138"/>
      <c r="R733" s="136"/>
    </row>
    <row r="734" spans="3:18" x14ac:dyDescent="0.4">
      <c r="C734" s="136"/>
      <c r="D734" s="137"/>
      <c r="E734" s="136"/>
      <c r="F734" s="136"/>
      <c r="G734" s="136"/>
      <c r="H734" s="137"/>
      <c r="I734" s="137"/>
      <c r="J734" s="137"/>
      <c r="K734" s="137"/>
      <c r="L734" s="137"/>
      <c r="M734" s="137"/>
      <c r="N734" s="136"/>
      <c r="O734" s="136"/>
      <c r="P734" s="137"/>
      <c r="Q734" s="138"/>
      <c r="R734" s="136"/>
    </row>
    <row r="735" spans="3:18" x14ac:dyDescent="0.4">
      <c r="C735" s="136"/>
      <c r="D735" s="137"/>
      <c r="E735" s="136"/>
      <c r="F735" s="136"/>
      <c r="G735" s="136"/>
      <c r="H735" s="137"/>
      <c r="I735" s="137"/>
      <c r="J735" s="137"/>
      <c r="K735" s="137"/>
      <c r="L735" s="137"/>
      <c r="M735" s="137"/>
      <c r="N735" s="136"/>
      <c r="O735" s="136"/>
      <c r="P735" s="137"/>
      <c r="Q735" s="138"/>
      <c r="R735" s="136"/>
    </row>
    <row r="736" spans="3:18" x14ac:dyDescent="0.4">
      <c r="C736" s="136"/>
      <c r="D736" s="137"/>
      <c r="E736" s="136"/>
      <c r="F736" s="136"/>
      <c r="G736" s="136"/>
      <c r="H736" s="137"/>
      <c r="I736" s="137"/>
      <c r="J736" s="137"/>
      <c r="K736" s="137"/>
      <c r="L736" s="137"/>
      <c r="M736" s="137"/>
      <c r="N736" s="136"/>
      <c r="O736" s="136"/>
      <c r="P736" s="137"/>
      <c r="Q736" s="138"/>
      <c r="R736" s="136"/>
    </row>
    <row r="737" spans="3:18" x14ac:dyDescent="0.4">
      <c r="C737" s="136"/>
      <c r="D737" s="137"/>
      <c r="E737" s="136"/>
      <c r="F737" s="136"/>
      <c r="G737" s="136"/>
      <c r="H737" s="137"/>
      <c r="I737" s="137"/>
      <c r="J737" s="137"/>
      <c r="K737" s="137"/>
      <c r="L737" s="137"/>
      <c r="M737" s="137"/>
      <c r="N737" s="136"/>
      <c r="O737" s="136"/>
      <c r="P737" s="137"/>
      <c r="Q737" s="138"/>
      <c r="R737" s="136"/>
    </row>
    <row r="738" spans="3:18" x14ac:dyDescent="0.4">
      <c r="C738" s="136"/>
      <c r="D738" s="137"/>
      <c r="E738" s="136"/>
      <c r="F738" s="136"/>
      <c r="G738" s="136"/>
      <c r="H738" s="137"/>
      <c r="I738" s="137"/>
      <c r="J738" s="137"/>
      <c r="K738" s="137"/>
      <c r="L738" s="137"/>
      <c r="M738" s="137"/>
      <c r="N738" s="136"/>
      <c r="O738" s="136"/>
      <c r="P738" s="137"/>
      <c r="Q738" s="138"/>
      <c r="R738" s="136"/>
    </row>
    <row r="739" spans="3:18" x14ac:dyDescent="0.4">
      <c r="C739" s="136"/>
      <c r="D739" s="137"/>
      <c r="E739" s="136"/>
      <c r="F739" s="136"/>
      <c r="G739" s="136"/>
      <c r="H739" s="137"/>
      <c r="I739" s="137"/>
      <c r="J739" s="137"/>
      <c r="K739" s="137"/>
      <c r="L739" s="137"/>
      <c r="M739" s="137"/>
      <c r="N739" s="136"/>
      <c r="O739" s="136"/>
      <c r="P739" s="137"/>
      <c r="Q739" s="138"/>
      <c r="R739" s="136"/>
    </row>
    <row r="740" spans="3:18" x14ac:dyDescent="0.4">
      <c r="C740" s="136"/>
      <c r="D740" s="137"/>
      <c r="E740" s="136"/>
      <c r="F740" s="136"/>
      <c r="G740" s="136"/>
      <c r="H740" s="137"/>
      <c r="I740" s="137"/>
      <c r="J740" s="137"/>
      <c r="K740" s="137"/>
      <c r="L740" s="137"/>
      <c r="M740" s="137"/>
      <c r="N740" s="136"/>
      <c r="O740" s="136"/>
      <c r="P740" s="137"/>
      <c r="Q740" s="138"/>
      <c r="R740" s="136"/>
    </row>
    <row r="741" spans="3:18" x14ac:dyDescent="0.4">
      <c r="C741" s="136"/>
      <c r="D741" s="137"/>
      <c r="E741" s="136"/>
      <c r="F741" s="136"/>
      <c r="G741" s="136"/>
      <c r="H741" s="137"/>
      <c r="I741" s="137"/>
      <c r="J741" s="137"/>
      <c r="K741" s="137"/>
      <c r="L741" s="137"/>
      <c r="M741" s="137"/>
      <c r="N741" s="136"/>
      <c r="O741" s="136"/>
      <c r="P741" s="137"/>
      <c r="Q741" s="138"/>
      <c r="R741" s="136"/>
    </row>
    <row r="742" spans="3:18" x14ac:dyDescent="0.4">
      <c r="C742" s="136"/>
      <c r="D742" s="137"/>
      <c r="E742" s="136"/>
      <c r="F742" s="136"/>
      <c r="G742" s="136"/>
      <c r="H742" s="137"/>
      <c r="I742" s="137"/>
      <c r="J742" s="137"/>
      <c r="K742" s="137"/>
      <c r="L742" s="137"/>
      <c r="M742" s="137"/>
      <c r="N742" s="136"/>
      <c r="O742" s="136"/>
      <c r="P742" s="137"/>
      <c r="Q742" s="138"/>
      <c r="R742" s="136"/>
    </row>
    <row r="743" spans="3:18" x14ac:dyDescent="0.4">
      <c r="C743" s="136"/>
      <c r="D743" s="137"/>
      <c r="E743" s="136"/>
      <c r="F743" s="136"/>
      <c r="G743" s="136"/>
      <c r="H743" s="137"/>
      <c r="I743" s="137"/>
      <c r="J743" s="137"/>
      <c r="K743" s="137"/>
      <c r="L743" s="137"/>
      <c r="M743" s="137"/>
      <c r="N743" s="136"/>
      <c r="O743" s="136"/>
      <c r="P743" s="137"/>
      <c r="Q743" s="138"/>
      <c r="R743" s="136"/>
    </row>
    <row r="744" spans="3:18" x14ac:dyDescent="0.4">
      <c r="C744" s="136"/>
      <c r="D744" s="137"/>
      <c r="E744" s="136"/>
      <c r="F744" s="136"/>
      <c r="G744" s="136"/>
      <c r="H744" s="137"/>
      <c r="I744" s="137"/>
      <c r="J744" s="137"/>
      <c r="K744" s="137"/>
      <c r="L744" s="137"/>
      <c r="M744" s="137"/>
      <c r="N744" s="136"/>
      <c r="O744" s="136"/>
      <c r="P744" s="137"/>
      <c r="Q744" s="138"/>
      <c r="R744" s="136"/>
    </row>
    <row r="745" spans="3:18" x14ac:dyDescent="0.4">
      <c r="C745" s="136"/>
      <c r="D745" s="137"/>
      <c r="E745" s="136"/>
      <c r="F745" s="136"/>
      <c r="G745" s="136"/>
      <c r="H745" s="137"/>
      <c r="I745" s="137"/>
      <c r="J745" s="137"/>
      <c r="K745" s="137"/>
      <c r="L745" s="137"/>
      <c r="M745" s="137"/>
      <c r="N745" s="136"/>
      <c r="O745" s="136"/>
      <c r="P745" s="137"/>
      <c r="Q745" s="138"/>
      <c r="R745" s="136"/>
    </row>
    <row r="746" spans="3:18" x14ac:dyDescent="0.4">
      <c r="C746" s="136"/>
      <c r="D746" s="137"/>
      <c r="E746" s="136"/>
      <c r="F746" s="136"/>
      <c r="G746" s="136"/>
      <c r="H746" s="137"/>
      <c r="I746" s="137"/>
      <c r="J746" s="137"/>
      <c r="K746" s="137"/>
      <c r="L746" s="137"/>
      <c r="M746" s="137"/>
      <c r="N746" s="136"/>
      <c r="O746" s="136"/>
      <c r="P746" s="137"/>
      <c r="Q746" s="138"/>
      <c r="R746" s="136"/>
    </row>
    <row r="747" spans="3:18" x14ac:dyDescent="0.4">
      <c r="C747" s="136"/>
      <c r="D747" s="137"/>
      <c r="E747" s="136"/>
      <c r="F747" s="136"/>
      <c r="G747" s="136"/>
      <c r="H747" s="137"/>
      <c r="I747" s="137"/>
      <c r="J747" s="137"/>
      <c r="K747" s="137"/>
      <c r="L747" s="137"/>
      <c r="M747" s="137"/>
      <c r="N747" s="136"/>
      <c r="O747" s="136"/>
      <c r="P747" s="137"/>
      <c r="Q747" s="138"/>
      <c r="R747" s="136"/>
    </row>
    <row r="748" spans="3:18" x14ac:dyDescent="0.4">
      <c r="C748" s="136"/>
      <c r="D748" s="137"/>
      <c r="E748" s="136"/>
      <c r="F748" s="136"/>
      <c r="G748" s="136"/>
      <c r="H748" s="137"/>
      <c r="I748" s="137"/>
      <c r="J748" s="137"/>
      <c r="K748" s="137"/>
      <c r="L748" s="137"/>
      <c r="M748" s="137"/>
      <c r="N748" s="136"/>
      <c r="O748" s="136"/>
      <c r="P748" s="137"/>
      <c r="Q748" s="138"/>
      <c r="R748" s="136"/>
    </row>
    <row r="749" spans="3:18" x14ac:dyDescent="0.4">
      <c r="C749" s="136"/>
      <c r="D749" s="137"/>
      <c r="E749" s="136"/>
      <c r="F749" s="136"/>
      <c r="G749" s="136"/>
      <c r="H749" s="137"/>
      <c r="I749" s="137"/>
      <c r="J749" s="137"/>
      <c r="K749" s="137"/>
      <c r="L749" s="137"/>
      <c r="M749" s="137"/>
      <c r="N749" s="136"/>
      <c r="O749" s="136"/>
      <c r="P749" s="137"/>
      <c r="Q749" s="138"/>
      <c r="R749" s="136"/>
    </row>
    <row r="750" spans="3:18" x14ac:dyDescent="0.4">
      <c r="C750" s="136"/>
      <c r="D750" s="137"/>
      <c r="E750" s="136"/>
      <c r="F750" s="136"/>
      <c r="G750" s="136"/>
      <c r="H750" s="137"/>
      <c r="I750" s="137"/>
      <c r="J750" s="137"/>
      <c r="K750" s="137"/>
      <c r="L750" s="137"/>
      <c r="M750" s="137"/>
      <c r="N750" s="136"/>
      <c r="O750" s="136"/>
      <c r="P750" s="137"/>
      <c r="Q750" s="138"/>
      <c r="R750" s="136"/>
    </row>
    <row r="751" spans="3:18" x14ac:dyDescent="0.4">
      <c r="C751" s="136"/>
      <c r="D751" s="137"/>
      <c r="E751" s="136"/>
      <c r="F751" s="136"/>
      <c r="G751" s="136"/>
      <c r="H751" s="137"/>
      <c r="I751" s="137"/>
      <c r="J751" s="137"/>
      <c r="K751" s="137"/>
      <c r="L751" s="137"/>
      <c r="M751" s="137"/>
      <c r="N751" s="136"/>
      <c r="O751" s="136"/>
      <c r="P751" s="137"/>
      <c r="Q751" s="138"/>
      <c r="R751" s="136"/>
    </row>
    <row r="752" spans="3:18" x14ac:dyDescent="0.4">
      <c r="C752" s="136"/>
      <c r="D752" s="137"/>
      <c r="E752" s="136"/>
      <c r="F752" s="136"/>
      <c r="G752" s="136"/>
      <c r="H752" s="137"/>
      <c r="I752" s="137"/>
      <c r="J752" s="137"/>
      <c r="K752" s="137"/>
      <c r="L752" s="137"/>
      <c r="M752" s="137"/>
      <c r="N752" s="136"/>
      <c r="O752" s="136"/>
      <c r="P752" s="137"/>
      <c r="Q752" s="138"/>
      <c r="R752" s="136"/>
    </row>
    <row r="753" spans="3:18" x14ac:dyDescent="0.4">
      <c r="C753" s="136"/>
      <c r="D753" s="137"/>
      <c r="E753" s="136"/>
      <c r="F753" s="136"/>
      <c r="G753" s="136"/>
      <c r="H753" s="137"/>
      <c r="I753" s="137"/>
      <c r="J753" s="137"/>
      <c r="K753" s="137"/>
      <c r="L753" s="137"/>
      <c r="M753" s="137"/>
      <c r="N753" s="136"/>
      <c r="O753" s="136"/>
      <c r="P753" s="137"/>
      <c r="Q753" s="138"/>
      <c r="R753" s="136"/>
    </row>
    <row r="754" spans="3:18" x14ac:dyDescent="0.4">
      <c r="C754" s="136"/>
      <c r="D754" s="137"/>
      <c r="E754" s="136"/>
      <c r="F754" s="136"/>
      <c r="G754" s="136"/>
      <c r="H754" s="137"/>
      <c r="I754" s="137"/>
      <c r="J754" s="137"/>
      <c r="K754" s="137"/>
      <c r="L754" s="137"/>
      <c r="M754" s="137"/>
      <c r="N754" s="136"/>
      <c r="O754" s="136"/>
      <c r="P754" s="137"/>
      <c r="Q754" s="138"/>
      <c r="R754" s="136"/>
    </row>
    <row r="755" spans="3:18" x14ac:dyDescent="0.4">
      <c r="C755" s="136"/>
      <c r="D755" s="137"/>
      <c r="E755" s="136"/>
      <c r="F755" s="136"/>
      <c r="G755" s="136"/>
      <c r="H755" s="137"/>
      <c r="I755" s="137"/>
      <c r="J755" s="137"/>
      <c r="K755" s="137"/>
      <c r="L755" s="137"/>
      <c r="M755" s="137"/>
      <c r="N755" s="136"/>
      <c r="O755" s="136"/>
      <c r="P755" s="137"/>
      <c r="Q755" s="138"/>
      <c r="R755" s="136"/>
    </row>
    <row r="756" spans="3:18" x14ac:dyDescent="0.4">
      <c r="C756" s="136"/>
      <c r="D756" s="137"/>
      <c r="E756" s="136"/>
      <c r="F756" s="136"/>
      <c r="G756" s="136"/>
      <c r="H756" s="137"/>
      <c r="I756" s="137"/>
      <c r="J756" s="137"/>
      <c r="K756" s="137"/>
      <c r="L756" s="137"/>
      <c r="M756" s="137"/>
      <c r="N756" s="136"/>
      <c r="O756" s="136"/>
      <c r="P756" s="137"/>
      <c r="Q756" s="138"/>
      <c r="R756" s="136"/>
    </row>
    <row r="757" spans="3:18" x14ac:dyDescent="0.4">
      <c r="C757" s="136"/>
      <c r="D757" s="137"/>
      <c r="E757" s="136"/>
      <c r="F757" s="136"/>
      <c r="G757" s="136"/>
      <c r="H757" s="137"/>
      <c r="I757" s="137"/>
      <c r="J757" s="137"/>
      <c r="K757" s="137"/>
      <c r="L757" s="137"/>
      <c r="M757" s="137"/>
      <c r="N757" s="136"/>
      <c r="O757" s="136"/>
      <c r="P757" s="137"/>
      <c r="Q757" s="138"/>
      <c r="R757" s="136"/>
    </row>
    <row r="758" spans="3:18" x14ac:dyDescent="0.4">
      <c r="C758" s="136"/>
      <c r="D758" s="137"/>
      <c r="E758" s="136"/>
      <c r="F758" s="136"/>
      <c r="G758" s="136"/>
      <c r="H758" s="137"/>
      <c r="I758" s="137"/>
      <c r="J758" s="137"/>
      <c r="K758" s="137"/>
      <c r="L758" s="137"/>
      <c r="M758" s="137"/>
      <c r="N758" s="136"/>
      <c r="O758" s="136"/>
      <c r="P758" s="137"/>
      <c r="Q758" s="138"/>
      <c r="R758" s="136"/>
    </row>
    <row r="759" spans="3:18" x14ac:dyDescent="0.4">
      <c r="C759" s="136"/>
      <c r="D759" s="137"/>
      <c r="E759" s="136"/>
      <c r="F759" s="136"/>
      <c r="G759" s="136"/>
      <c r="H759" s="137"/>
      <c r="I759" s="137"/>
      <c r="J759" s="137"/>
      <c r="K759" s="137"/>
      <c r="L759" s="137"/>
      <c r="M759" s="137"/>
      <c r="N759" s="136"/>
      <c r="O759" s="136"/>
      <c r="P759" s="137"/>
      <c r="Q759" s="138"/>
      <c r="R759" s="136"/>
    </row>
    <row r="760" spans="3:18" x14ac:dyDescent="0.4">
      <c r="C760" s="136"/>
      <c r="D760" s="137"/>
      <c r="E760" s="136"/>
      <c r="F760" s="136"/>
      <c r="G760" s="136"/>
      <c r="H760" s="137"/>
      <c r="I760" s="137"/>
      <c r="J760" s="137"/>
      <c r="K760" s="137"/>
      <c r="L760" s="137"/>
      <c r="M760" s="137"/>
      <c r="N760" s="136"/>
      <c r="O760" s="136"/>
      <c r="P760" s="137"/>
      <c r="Q760" s="138"/>
      <c r="R760" s="136"/>
    </row>
    <row r="761" spans="3:18" x14ac:dyDescent="0.4">
      <c r="C761" s="136"/>
      <c r="D761" s="137"/>
      <c r="E761" s="136"/>
      <c r="F761" s="136"/>
      <c r="G761" s="136"/>
      <c r="H761" s="137"/>
      <c r="I761" s="137"/>
      <c r="J761" s="137"/>
      <c r="K761" s="137"/>
      <c r="L761" s="137"/>
      <c r="M761" s="137"/>
      <c r="N761" s="136"/>
      <c r="O761" s="136"/>
      <c r="P761" s="137"/>
      <c r="Q761" s="138"/>
      <c r="R761" s="136"/>
    </row>
    <row r="762" spans="3:18" x14ac:dyDescent="0.4">
      <c r="C762" s="136"/>
      <c r="D762" s="137"/>
      <c r="E762" s="136"/>
      <c r="F762" s="136"/>
      <c r="G762" s="136"/>
      <c r="H762" s="137"/>
      <c r="I762" s="137"/>
      <c r="J762" s="137"/>
      <c r="K762" s="137"/>
      <c r="L762" s="137"/>
      <c r="M762" s="137"/>
      <c r="N762" s="136"/>
      <c r="O762" s="136"/>
      <c r="P762" s="137"/>
      <c r="Q762" s="138"/>
      <c r="R762" s="136"/>
    </row>
    <row r="763" spans="3:18" x14ac:dyDescent="0.4">
      <c r="C763" s="136"/>
      <c r="D763" s="137"/>
      <c r="E763" s="136"/>
      <c r="F763" s="136"/>
      <c r="G763" s="136"/>
      <c r="H763" s="137"/>
      <c r="I763" s="137"/>
      <c r="J763" s="137"/>
      <c r="K763" s="137"/>
      <c r="L763" s="137"/>
      <c r="M763" s="137"/>
      <c r="N763" s="136"/>
      <c r="O763" s="136"/>
      <c r="P763" s="137"/>
      <c r="Q763" s="138"/>
      <c r="R763" s="136"/>
    </row>
    <row r="764" spans="3:18" x14ac:dyDescent="0.4">
      <c r="C764" s="136"/>
      <c r="D764" s="137"/>
      <c r="E764" s="136"/>
      <c r="F764" s="136"/>
      <c r="G764" s="136"/>
      <c r="H764" s="137"/>
      <c r="I764" s="137"/>
      <c r="J764" s="137"/>
      <c r="K764" s="137"/>
      <c r="L764" s="137"/>
      <c r="M764" s="137"/>
      <c r="N764" s="136"/>
      <c r="O764" s="136"/>
      <c r="P764" s="137"/>
      <c r="Q764" s="138"/>
      <c r="R764" s="136"/>
    </row>
    <row r="765" spans="3:18" x14ac:dyDescent="0.4">
      <c r="C765" s="136"/>
      <c r="D765" s="137"/>
      <c r="E765" s="136"/>
      <c r="F765" s="136"/>
      <c r="G765" s="136"/>
      <c r="H765" s="137"/>
      <c r="I765" s="137"/>
      <c r="J765" s="137"/>
      <c r="K765" s="137"/>
      <c r="L765" s="137"/>
      <c r="M765" s="137"/>
      <c r="N765" s="136"/>
      <c r="O765" s="136"/>
      <c r="P765" s="137"/>
      <c r="Q765" s="138"/>
      <c r="R765" s="136"/>
    </row>
    <row r="766" spans="3:18" x14ac:dyDescent="0.4">
      <c r="C766" s="136"/>
      <c r="D766" s="137"/>
      <c r="E766" s="136"/>
      <c r="F766" s="136"/>
      <c r="G766" s="136"/>
      <c r="H766" s="137"/>
      <c r="I766" s="137"/>
      <c r="J766" s="137"/>
      <c r="K766" s="137"/>
      <c r="L766" s="137"/>
      <c r="M766" s="137"/>
      <c r="N766" s="136"/>
      <c r="O766" s="136"/>
      <c r="P766" s="137"/>
      <c r="Q766" s="138"/>
      <c r="R766" s="136"/>
    </row>
    <row r="767" spans="3:18" x14ac:dyDescent="0.4">
      <c r="C767" s="136"/>
      <c r="D767" s="137"/>
      <c r="E767" s="136"/>
      <c r="F767" s="136"/>
      <c r="G767" s="136"/>
      <c r="H767" s="137"/>
      <c r="I767" s="137"/>
      <c r="J767" s="137"/>
      <c r="K767" s="137"/>
      <c r="L767" s="137"/>
      <c r="M767" s="137"/>
      <c r="N767" s="136"/>
      <c r="O767" s="136"/>
      <c r="P767" s="137"/>
      <c r="Q767" s="138"/>
      <c r="R767" s="136"/>
    </row>
    <row r="768" spans="3:18" x14ac:dyDescent="0.4">
      <c r="C768" s="136"/>
      <c r="D768" s="137"/>
      <c r="E768" s="136"/>
      <c r="F768" s="136"/>
      <c r="G768" s="136"/>
      <c r="H768" s="137"/>
      <c r="I768" s="137"/>
      <c r="J768" s="137"/>
      <c r="K768" s="137"/>
      <c r="L768" s="137"/>
      <c r="M768" s="137"/>
      <c r="N768" s="136"/>
      <c r="O768" s="136"/>
      <c r="P768" s="137"/>
      <c r="Q768" s="138"/>
      <c r="R768" s="136"/>
    </row>
    <row r="769" spans="3:18" x14ac:dyDescent="0.4">
      <c r="C769" s="136"/>
      <c r="D769" s="137"/>
      <c r="E769" s="136"/>
      <c r="F769" s="136"/>
      <c r="G769" s="136"/>
      <c r="H769" s="137"/>
      <c r="I769" s="137"/>
      <c r="J769" s="137"/>
      <c r="K769" s="137"/>
      <c r="L769" s="137"/>
      <c r="M769" s="137"/>
      <c r="N769" s="136"/>
      <c r="O769" s="136"/>
      <c r="P769" s="137"/>
      <c r="Q769" s="138"/>
      <c r="R769" s="136"/>
    </row>
    <row r="770" spans="3:18" x14ac:dyDescent="0.4">
      <c r="C770" s="136"/>
      <c r="D770" s="137"/>
      <c r="E770" s="136"/>
      <c r="F770" s="136"/>
      <c r="G770" s="136"/>
      <c r="H770" s="137"/>
      <c r="I770" s="137"/>
      <c r="J770" s="137"/>
      <c r="K770" s="137"/>
      <c r="L770" s="137"/>
      <c r="M770" s="137"/>
      <c r="N770" s="136"/>
      <c r="O770" s="136"/>
      <c r="P770" s="137"/>
      <c r="Q770" s="138"/>
      <c r="R770" s="136"/>
    </row>
    <row r="771" spans="3:18" x14ac:dyDescent="0.4">
      <c r="C771" s="136"/>
      <c r="D771" s="137"/>
      <c r="E771" s="136"/>
      <c r="F771" s="136"/>
      <c r="G771" s="136"/>
      <c r="H771" s="137"/>
      <c r="I771" s="137"/>
      <c r="J771" s="137"/>
      <c r="K771" s="137"/>
      <c r="L771" s="137"/>
      <c r="M771" s="137"/>
      <c r="N771" s="136"/>
      <c r="O771" s="136"/>
      <c r="P771" s="137"/>
      <c r="Q771" s="138"/>
      <c r="R771" s="136"/>
    </row>
    <row r="772" spans="3:18" x14ac:dyDescent="0.4">
      <c r="C772" s="136"/>
      <c r="D772" s="137"/>
      <c r="E772" s="136"/>
      <c r="F772" s="136"/>
      <c r="G772" s="136"/>
      <c r="H772" s="137"/>
      <c r="I772" s="137"/>
      <c r="J772" s="137"/>
      <c r="K772" s="137"/>
      <c r="L772" s="137"/>
      <c r="M772" s="137"/>
      <c r="N772" s="136"/>
      <c r="O772" s="136"/>
      <c r="P772" s="137"/>
      <c r="Q772" s="138"/>
      <c r="R772" s="136"/>
    </row>
    <row r="773" spans="3:18" x14ac:dyDescent="0.4">
      <c r="C773" s="136"/>
      <c r="D773" s="137"/>
      <c r="E773" s="136"/>
      <c r="F773" s="136"/>
      <c r="G773" s="136"/>
      <c r="H773" s="137"/>
      <c r="I773" s="137"/>
      <c r="J773" s="137"/>
      <c r="K773" s="137"/>
      <c r="L773" s="137"/>
      <c r="M773" s="137"/>
      <c r="N773" s="136"/>
      <c r="O773" s="136"/>
      <c r="P773" s="137"/>
      <c r="Q773" s="138"/>
      <c r="R773" s="136"/>
    </row>
    <row r="774" spans="3:18" x14ac:dyDescent="0.4">
      <c r="C774" s="136"/>
      <c r="D774" s="137"/>
      <c r="E774" s="136"/>
      <c r="F774" s="136"/>
      <c r="G774" s="136"/>
      <c r="H774" s="137"/>
      <c r="I774" s="137"/>
      <c r="J774" s="137"/>
      <c r="K774" s="137"/>
      <c r="L774" s="137"/>
      <c r="M774" s="137"/>
      <c r="N774" s="136"/>
      <c r="O774" s="136"/>
      <c r="P774" s="137"/>
      <c r="Q774" s="138"/>
      <c r="R774" s="136"/>
    </row>
    <row r="775" spans="3:18" x14ac:dyDescent="0.4">
      <c r="C775" s="136"/>
      <c r="D775" s="137"/>
      <c r="E775" s="136"/>
      <c r="F775" s="136"/>
      <c r="G775" s="136"/>
      <c r="H775" s="137"/>
      <c r="I775" s="137"/>
      <c r="J775" s="137"/>
      <c r="K775" s="137"/>
      <c r="L775" s="137"/>
      <c r="M775" s="137"/>
      <c r="N775" s="136"/>
      <c r="O775" s="136"/>
      <c r="P775" s="137"/>
      <c r="Q775" s="138"/>
      <c r="R775" s="136"/>
    </row>
    <row r="776" spans="3:18" x14ac:dyDescent="0.4">
      <c r="C776" s="136"/>
      <c r="D776" s="137"/>
      <c r="E776" s="136"/>
      <c r="F776" s="136"/>
      <c r="G776" s="136"/>
      <c r="H776" s="137"/>
      <c r="I776" s="137"/>
      <c r="J776" s="137"/>
      <c r="K776" s="137"/>
      <c r="L776" s="137"/>
      <c r="M776" s="137"/>
      <c r="N776" s="136"/>
      <c r="O776" s="136"/>
      <c r="P776" s="137"/>
      <c r="Q776" s="138"/>
      <c r="R776" s="136"/>
    </row>
    <row r="777" spans="3:18" x14ac:dyDescent="0.4">
      <c r="C777" s="136"/>
      <c r="D777" s="137"/>
      <c r="E777" s="136"/>
      <c r="F777" s="136"/>
      <c r="G777" s="136"/>
      <c r="H777" s="137"/>
      <c r="I777" s="137"/>
      <c r="J777" s="137"/>
      <c r="K777" s="137"/>
      <c r="L777" s="137"/>
      <c r="M777" s="137"/>
      <c r="N777" s="136"/>
      <c r="O777" s="136"/>
      <c r="P777" s="137"/>
      <c r="Q777" s="138"/>
      <c r="R777" s="136"/>
    </row>
    <row r="778" spans="3:18" x14ac:dyDescent="0.4">
      <c r="C778" s="136"/>
      <c r="D778" s="137"/>
      <c r="E778" s="136"/>
      <c r="F778" s="136"/>
      <c r="G778" s="136"/>
      <c r="H778" s="137"/>
      <c r="I778" s="137"/>
      <c r="J778" s="137"/>
      <c r="K778" s="137"/>
      <c r="L778" s="137"/>
      <c r="M778" s="137"/>
      <c r="N778" s="136"/>
      <c r="O778" s="136"/>
      <c r="P778" s="137"/>
      <c r="Q778" s="138"/>
      <c r="R778" s="136"/>
    </row>
    <row r="779" spans="3:18" x14ac:dyDescent="0.4">
      <c r="C779" s="136"/>
      <c r="D779" s="137"/>
      <c r="E779" s="136"/>
      <c r="F779" s="136"/>
      <c r="G779" s="136"/>
      <c r="H779" s="137"/>
      <c r="I779" s="137"/>
      <c r="J779" s="137"/>
      <c r="K779" s="137"/>
      <c r="L779" s="137"/>
      <c r="M779" s="137"/>
      <c r="N779" s="136"/>
      <c r="O779" s="136"/>
      <c r="P779" s="137"/>
      <c r="Q779" s="138"/>
      <c r="R779" s="136"/>
    </row>
    <row r="780" spans="3:18" x14ac:dyDescent="0.4">
      <c r="C780" s="136"/>
      <c r="D780" s="137"/>
      <c r="E780" s="136"/>
      <c r="F780" s="136"/>
      <c r="G780" s="136"/>
      <c r="H780" s="137"/>
      <c r="I780" s="137"/>
      <c r="J780" s="137"/>
      <c r="K780" s="137"/>
      <c r="L780" s="137"/>
      <c r="M780" s="137"/>
      <c r="N780" s="136"/>
      <c r="O780" s="136"/>
      <c r="P780" s="137"/>
      <c r="Q780" s="138"/>
      <c r="R780" s="136"/>
    </row>
    <row r="781" spans="3:18" x14ac:dyDescent="0.4">
      <c r="C781" s="136"/>
      <c r="D781" s="137"/>
      <c r="E781" s="136"/>
      <c r="F781" s="136"/>
      <c r="G781" s="136"/>
      <c r="H781" s="137"/>
      <c r="I781" s="137"/>
      <c r="J781" s="137"/>
      <c r="K781" s="137"/>
      <c r="L781" s="137"/>
      <c r="M781" s="137"/>
      <c r="N781" s="136"/>
      <c r="O781" s="136"/>
      <c r="P781" s="137"/>
      <c r="Q781" s="138"/>
      <c r="R781" s="136"/>
    </row>
    <row r="782" spans="3:18" x14ac:dyDescent="0.4">
      <c r="C782" s="136"/>
      <c r="D782" s="137"/>
      <c r="E782" s="136"/>
      <c r="F782" s="136"/>
      <c r="G782" s="136"/>
      <c r="H782" s="137"/>
      <c r="I782" s="137"/>
      <c r="J782" s="137"/>
      <c r="K782" s="137"/>
      <c r="L782" s="137"/>
      <c r="M782" s="137"/>
      <c r="N782" s="136"/>
      <c r="O782" s="136"/>
      <c r="P782" s="137"/>
      <c r="Q782" s="138"/>
      <c r="R782" s="136"/>
    </row>
    <row r="783" spans="3:18" x14ac:dyDescent="0.4">
      <c r="C783" s="136"/>
      <c r="D783" s="137"/>
      <c r="E783" s="136"/>
      <c r="F783" s="136"/>
      <c r="G783" s="136"/>
      <c r="H783" s="137"/>
      <c r="I783" s="137"/>
      <c r="J783" s="137"/>
      <c r="K783" s="137"/>
      <c r="L783" s="137"/>
      <c r="M783" s="137"/>
      <c r="N783" s="136"/>
      <c r="O783" s="136"/>
      <c r="P783" s="137"/>
      <c r="Q783" s="138"/>
      <c r="R783" s="136"/>
    </row>
    <row r="784" spans="3:18" x14ac:dyDescent="0.4">
      <c r="C784" s="136"/>
      <c r="D784" s="137"/>
      <c r="E784" s="136"/>
      <c r="F784" s="136"/>
      <c r="G784" s="136"/>
      <c r="H784" s="137"/>
      <c r="I784" s="137"/>
      <c r="J784" s="137"/>
      <c r="K784" s="137"/>
      <c r="L784" s="137"/>
      <c r="M784" s="137"/>
      <c r="N784" s="136"/>
      <c r="O784" s="136"/>
      <c r="P784" s="137"/>
      <c r="Q784" s="138"/>
      <c r="R784" s="136"/>
    </row>
    <row r="785" spans="3:18" x14ac:dyDescent="0.4">
      <c r="C785" s="136"/>
      <c r="D785" s="137"/>
      <c r="E785" s="136"/>
      <c r="F785" s="136"/>
      <c r="G785" s="136"/>
      <c r="H785" s="137"/>
      <c r="I785" s="137"/>
      <c r="J785" s="137"/>
      <c r="K785" s="137"/>
      <c r="L785" s="137"/>
      <c r="M785" s="137"/>
      <c r="N785" s="136"/>
      <c r="O785" s="136"/>
      <c r="P785" s="137"/>
      <c r="Q785" s="138"/>
      <c r="R785" s="136"/>
    </row>
    <row r="786" spans="3:18" x14ac:dyDescent="0.4">
      <c r="C786" s="136"/>
      <c r="D786" s="137"/>
      <c r="E786" s="136"/>
      <c r="F786" s="136"/>
      <c r="G786" s="136"/>
      <c r="H786" s="137"/>
      <c r="I786" s="137"/>
      <c r="J786" s="137"/>
      <c r="K786" s="137"/>
      <c r="L786" s="137"/>
      <c r="M786" s="137"/>
      <c r="N786" s="136"/>
      <c r="O786" s="136"/>
      <c r="P786" s="137"/>
      <c r="Q786" s="138"/>
      <c r="R786" s="136"/>
    </row>
    <row r="787" spans="3:18" x14ac:dyDescent="0.4">
      <c r="C787" s="136"/>
      <c r="D787" s="137"/>
      <c r="E787" s="136"/>
      <c r="F787" s="136"/>
      <c r="G787" s="136"/>
      <c r="H787" s="137"/>
      <c r="I787" s="137"/>
      <c r="J787" s="137"/>
      <c r="K787" s="137"/>
      <c r="L787" s="137"/>
      <c r="M787" s="137"/>
      <c r="N787" s="136"/>
      <c r="O787" s="136"/>
      <c r="P787" s="137"/>
      <c r="Q787" s="138"/>
      <c r="R787" s="136"/>
    </row>
    <row r="788" spans="3:18" x14ac:dyDescent="0.4">
      <c r="C788" s="136"/>
      <c r="D788" s="137"/>
      <c r="E788" s="136"/>
      <c r="F788" s="136"/>
      <c r="G788" s="136"/>
      <c r="H788" s="137"/>
      <c r="I788" s="137"/>
      <c r="J788" s="137"/>
      <c r="K788" s="137"/>
      <c r="L788" s="137"/>
      <c r="M788" s="137"/>
      <c r="N788" s="136"/>
      <c r="O788" s="136"/>
      <c r="P788" s="137"/>
      <c r="Q788" s="138"/>
      <c r="R788" s="136"/>
    </row>
    <row r="789" spans="3:18" x14ac:dyDescent="0.4">
      <c r="C789" s="136"/>
      <c r="D789" s="137"/>
      <c r="E789" s="136"/>
      <c r="F789" s="136"/>
      <c r="G789" s="136"/>
      <c r="H789" s="137"/>
      <c r="I789" s="137"/>
      <c r="J789" s="137"/>
      <c r="K789" s="137"/>
      <c r="L789" s="137"/>
      <c r="M789" s="137"/>
      <c r="N789" s="136"/>
      <c r="O789" s="136"/>
      <c r="P789" s="137"/>
      <c r="Q789" s="138"/>
      <c r="R789" s="136"/>
    </row>
    <row r="790" spans="3:18" x14ac:dyDescent="0.4">
      <c r="C790" s="136"/>
      <c r="D790" s="137"/>
      <c r="E790" s="136"/>
      <c r="F790" s="136"/>
      <c r="G790" s="136"/>
      <c r="H790" s="137"/>
      <c r="I790" s="137"/>
      <c r="J790" s="137"/>
      <c r="K790" s="137"/>
      <c r="L790" s="137"/>
      <c r="M790" s="137"/>
      <c r="N790" s="136"/>
      <c r="O790" s="136"/>
      <c r="P790" s="137"/>
      <c r="Q790" s="138"/>
      <c r="R790" s="136"/>
    </row>
    <row r="791" spans="3:18" x14ac:dyDescent="0.4">
      <c r="C791" s="136"/>
      <c r="D791" s="137"/>
      <c r="E791" s="136"/>
      <c r="F791" s="136"/>
      <c r="G791" s="136"/>
      <c r="H791" s="137"/>
      <c r="I791" s="137"/>
      <c r="J791" s="137"/>
      <c r="K791" s="137"/>
      <c r="L791" s="137"/>
      <c r="M791" s="137"/>
      <c r="N791" s="136"/>
      <c r="O791" s="136"/>
      <c r="P791" s="137"/>
      <c r="Q791" s="138"/>
      <c r="R791" s="136"/>
    </row>
    <row r="792" spans="3:18" x14ac:dyDescent="0.4">
      <c r="C792" s="136"/>
      <c r="D792" s="137"/>
      <c r="E792" s="136"/>
      <c r="F792" s="136"/>
      <c r="G792" s="136"/>
      <c r="H792" s="137"/>
      <c r="I792" s="137"/>
      <c r="J792" s="137"/>
      <c r="K792" s="137"/>
      <c r="L792" s="137"/>
      <c r="M792" s="137"/>
      <c r="N792" s="136"/>
      <c r="O792" s="136"/>
      <c r="P792" s="137"/>
      <c r="Q792" s="138"/>
      <c r="R792" s="136"/>
    </row>
    <row r="793" spans="3:18" x14ac:dyDescent="0.4">
      <c r="C793" s="136"/>
      <c r="D793" s="137"/>
      <c r="E793" s="136"/>
      <c r="F793" s="136"/>
      <c r="G793" s="136"/>
      <c r="H793" s="137"/>
      <c r="I793" s="137"/>
      <c r="J793" s="137"/>
      <c r="K793" s="137"/>
      <c r="L793" s="137"/>
      <c r="M793" s="137"/>
      <c r="N793" s="136"/>
      <c r="O793" s="136"/>
      <c r="P793" s="137"/>
      <c r="Q793" s="138"/>
      <c r="R793" s="136"/>
    </row>
    <row r="794" spans="3:18" x14ac:dyDescent="0.4">
      <c r="C794" s="136"/>
      <c r="D794" s="137"/>
      <c r="E794" s="136"/>
      <c r="F794" s="136"/>
      <c r="G794" s="136"/>
      <c r="H794" s="137"/>
      <c r="I794" s="137"/>
      <c r="J794" s="137"/>
      <c r="K794" s="137"/>
      <c r="L794" s="137"/>
      <c r="M794" s="137"/>
      <c r="N794" s="136"/>
      <c r="O794" s="136"/>
      <c r="P794" s="137"/>
      <c r="Q794" s="138"/>
      <c r="R794" s="136"/>
    </row>
    <row r="795" spans="3:18" x14ac:dyDescent="0.4">
      <c r="C795" s="136"/>
      <c r="D795" s="137"/>
      <c r="E795" s="136"/>
      <c r="F795" s="136"/>
      <c r="G795" s="136"/>
      <c r="H795" s="137"/>
      <c r="I795" s="137"/>
      <c r="J795" s="137"/>
      <c r="K795" s="137"/>
      <c r="L795" s="137"/>
      <c r="M795" s="137"/>
      <c r="N795" s="136"/>
      <c r="O795" s="136"/>
      <c r="P795" s="137"/>
      <c r="Q795" s="138"/>
      <c r="R795" s="136"/>
    </row>
    <row r="796" spans="3:18" x14ac:dyDescent="0.4">
      <c r="C796" s="136"/>
      <c r="D796" s="137"/>
      <c r="E796" s="136"/>
      <c r="F796" s="136"/>
      <c r="G796" s="136"/>
      <c r="H796" s="137"/>
      <c r="I796" s="137"/>
      <c r="J796" s="137"/>
      <c r="K796" s="137"/>
      <c r="L796" s="137"/>
      <c r="M796" s="137"/>
      <c r="N796" s="136"/>
      <c r="O796" s="136"/>
      <c r="P796" s="137"/>
      <c r="Q796" s="138"/>
      <c r="R796" s="136"/>
    </row>
    <row r="797" spans="3:18" x14ac:dyDescent="0.4">
      <c r="C797" s="136"/>
      <c r="D797" s="137"/>
      <c r="E797" s="136"/>
      <c r="F797" s="136"/>
      <c r="G797" s="136"/>
      <c r="H797" s="137"/>
      <c r="I797" s="137"/>
      <c r="J797" s="137"/>
      <c r="K797" s="137"/>
      <c r="L797" s="137"/>
      <c r="M797" s="137"/>
      <c r="N797" s="136"/>
      <c r="O797" s="136"/>
      <c r="P797" s="137"/>
      <c r="Q797" s="138"/>
      <c r="R797" s="136"/>
    </row>
    <row r="798" spans="3:18" x14ac:dyDescent="0.4">
      <c r="C798" s="136"/>
      <c r="D798" s="137"/>
      <c r="E798" s="136"/>
      <c r="F798" s="136"/>
      <c r="G798" s="136"/>
      <c r="H798" s="137"/>
      <c r="I798" s="137"/>
      <c r="J798" s="137"/>
      <c r="K798" s="137"/>
      <c r="L798" s="137"/>
      <c r="M798" s="137"/>
      <c r="N798" s="136"/>
      <c r="O798" s="136"/>
      <c r="P798" s="137"/>
      <c r="Q798" s="138"/>
      <c r="R798" s="136"/>
    </row>
    <row r="799" spans="3:18" x14ac:dyDescent="0.4">
      <c r="C799" s="136"/>
      <c r="D799" s="137"/>
      <c r="E799" s="136"/>
      <c r="F799" s="136"/>
      <c r="G799" s="136"/>
      <c r="H799" s="137"/>
      <c r="I799" s="137"/>
      <c r="J799" s="137"/>
      <c r="K799" s="137"/>
      <c r="L799" s="137"/>
      <c r="M799" s="137"/>
      <c r="N799" s="136"/>
      <c r="O799" s="136"/>
      <c r="P799" s="137"/>
      <c r="Q799" s="138"/>
      <c r="R799" s="136"/>
    </row>
    <row r="800" spans="3:18" x14ac:dyDescent="0.4">
      <c r="C800" s="136"/>
      <c r="D800" s="137"/>
      <c r="E800" s="136"/>
      <c r="F800" s="136"/>
      <c r="G800" s="136"/>
      <c r="H800" s="137"/>
      <c r="I800" s="137"/>
      <c r="J800" s="137"/>
      <c r="K800" s="137"/>
      <c r="L800" s="137"/>
      <c r="M800" s="137"/>
      <c r="N800" s="136"/>
      <c r="O800" s="136"/>
      <c r="P800" s="137"/>
      <c r="Q800" s="138"/>
      <c r="R800" s="136"/>
    </row>
    <row r="801" spans="3:18" x14ac:dyDescent="0.4">
      <c r="C801" s="136"/>
      <c r="D801" s="137"/>
      <c r="E801" s="136"/>
      <c r="F801" s="136"/>
      <c r="G801" s="136"/>
      <c r="H801" s="137"/>
      <c r="I801" s="137"/>
      <c r="J801" s="137"/>
      <c r="K801" s="137"/>
      <c r="L801" s="137"/>
      <c r="M801" s="137"/>
      <c r="N801" s="136"/>
      <c r="O801" s="136"/>
      <c r="P801" s="137"/>
      <c r="Q801" s="138"/>
      <c r="R801" s="136"/>
    </row>
    <row r="802" spans="3:18" x14ac:dyDescent="0.4">
      <c r="C802" s="136"/>
      <c r="D802" s="137"/>
      <c r="E802" s="136"/>
      <c r="F802" s="136"/>
      <c r="G802" s="136"/>
      <c r="H802" s="137"/>
      <c r="I802" s="137"/>
      <c r="J802" s="137"/>
      <c r="K802" s="137"/>
      <c r="L802" s="137"/>
      <c r="M802" s="137"/>
      <c r="N802" s="136"/>
      <c r="O802" s="136"/>
      <c r="P802" s="137"/>
      <c r="Q802" s="138"/>
      <c r="R802" s="136"/>
    </row>
    <row r="803" spans="3:18" x14ac:dyDescent="0.4">
      <c r="C803" s="136"/>
      <c r="D803" s="137"/>
      <c r="E803" s="136"/>
      <c r="F803" s="136"/>
      <c r="G803" s="136"/>
      <c r="H803" s="137"/>
      <c r="I803" s="137"/>
      <c r="J803" s="137"/>
      <c r="K803" s="137"/>
      <c r="L803" s="137"/>
      <c r="M803" s="137"/>
      <c r="N803" s="136"/>
      <c r="O803" s="136"/>
      <c r="P803" s="137"/>
      <c r="Q803" s="138"/>
      <c r="R803" s="136"/>
    </row>
    <row r="804" spans="3:18" x14ac:dyDescent="0.4">
      <c r="C804" s="136"/>
      <c r="D804" s="137"/>
      <c r="E804" s="136"/>
      <c r="F804" s="136"/>
      <c r="G804" s="136"/>
      <c r="H804" s="137"/>
      <c r="I804" s="137"/>
      <c r="J804" s="137"/>
      <c r="K804" s="137"/>
      <c r="L804" s="137"/>
      <c r="M804" s="137"/>
      <c r="N804" s="136"/>
      <c r="O804" s="136"/>
      <c r="P804" s="137"/>
      <c r="Q804" s="138"/>
      <c r="R804" s="136"/>
    </row>
    <row r="805" spans="3:18" x14ac:dyDescent="0.4">
      <c r="C805" s="136"/>
      <c r="D805" s="137"/>
      <c r="E805" s="136"/>
      <c r="F805" s="136"/>
      <c r="G805" s="136"/>
      <c r="H805" s="137"/>
      <c r="I805" s="137"/>
      <c r="J805" s="137"/>
      <c r="K805" s="137"/>
      <c r="L805" s="137"/>
      <c r="M805" s="137"/>
      <c r="N805" s="136"/>
      <c r="O805" s="136"/>
      <c r="P805" s="137"/>
      <c r="Q805" s="138"/>
      <c r="R805" s="136"/>
    </row>
    <row r="806" spans="3:18" x14ac:dyDescent="0.4">
      <c r="C806" s="136"/>
      <c r="D806" s="137"/>
      <c r="E806" s="136"/>
      <c r="F806" s="136"/>
      <c r="G806" s="136"/>
      <c r="H806" s="137"/>
      <c r="I806" s="137"/>
      <c r="J806" s="137"/>
      <c r="K806" s="137"/>
      <c r="L806" s="137"/>
      <c r="M806" s="137"/>
      <c r="N806" s="136"/>
      <c r="O806" s="136"/>
      <c r="P806" s="137"/>
      <c r="Q806" s="138"/>
      <c r="R806" s="136"/>
    </row>
    <row r="807" spans="3:18" x14ac:dyDescent="0.4">
      <c r="C807" s="136"/>
      <c r="D807" s="137"/>
      <c r="E807" s="136"/>
      <c r="F807" s="136"/>
      <c r="G807" s="136"/>
      <c r="H807" s="137"/>
      <c r="I807" s="137"/>
      <c r="J807" s="137"/>
      <c r="K807" s="137"/>
      <c r="L807" s="137"/>
      <c r="M807" s="137"/>
      <c r="N807" s="136"/>
      <c r="O807" s="136"/>
      <c r="P807" s="137"/>
      <c r="Q807" s="138"/>
      <c r="R807" s="136"/>
    </row>
    <row r="808" spans="3:18" x14ac:dyDescent="0.4">
      <c r="C808" s="136"/>
      <c r="D808" s="137"/>
      <c r="E808" s="136"/>
      <c r="F808" s="136"/>
      <c r="G808" s="136"/>
      <c r="H808" s="137"/>
      <c r="I808" s="137"/>
      <c r="J808" s="137"/>
      <c r="K808" s="137"/>
      <c r="L808" s="137"/>
      <c r="M808" s="137"/>
      <c r="N808" s="136"/>
      <c r="O808" s="136"/>
      <c r="P808" s="137"/>
      <c r="Q808" s="138"/>
      <c r="R808" s="136"/>
    </row>
    <row r="809" spans="3:18" x14ac:dyDescent="0.4">
      <c r="C809" s="136"/>
      <c r="D809" s="137"/>
      <c r="E809" s="136"/>
      <c r="F809" s="136"/>
      <c r="G809" s="136"/>
      <c r="H809" s="137"/>
      <c r="I809" s="137"/>
      <c r="J809" s="137"/>
      <c r="K809" s="137"/>
      <c r="L809" s="137"/>
      <c r="M809" s="137"/>
      <c r="N809" s="136"/>
      <c r="O809" s="136"/>
      <c r="P809" s="137"/>
      <c r="Q809" s="138"/>
      <c r="R809" s="136"/>
    </row>
    <row r="810" spans="3:18" x14ac:dyDescent="0.4">
      <c r="C810" s="136"/>
      <c r="D810" s="137"/>
      <c r="E810" s="136"/>
      <c r="F810" s="136"/>
      <c r="G810" s="136"/>
      <c r="H810" s="137"/>
      <c r="I810" s="137"/>
      <c r="J810" s="137"/>
      <c r="K810" s="137"/>
      <c r="L810" s="137"/>
      <c r="M810" s="137"/>
      <c r="N810" s="136"/>
      <c r="O810" s="136"/>
      <c r="P810" s="137"/>
      <c r="Q810" s="138"/>
      <c r="R810" s="136"/>
    </row>
    <row r="811" spans="3:18" x14ac:dyDescent="0.4">
      <c r="C811" s="136"/>
      <c r="D811" s="137"/>
      <c r="E811" s="136"/>
      <c r="F811" s="136"/>
      <c r="G811" s="136"/>
      <c r="H811" s="137"/>
      <c r="I811" s="137"/>
      <c r="J811" s="137"/>
      <c r="K811" s="137"/>
      <c r="L811" s="137"/>
      <c r="M811" s="137"/>
      <c r="N811" s="136"/>
      <c r="O811" s="136"/>
      <c r="P811" s="137"/>
      <c r="Q811" s="138"/>
      <c r="R811" s="136"/>
    </row>
    <row r="812" spans="3:18" x14ac:dyDescent="0.4">
      <c r="C812" s="136"/>
      <c r="D812" s="137"/>
      <c r="E812" s="136"/>
      <c r="F812" s="136"/>
      <c r="G812" s="136"/>
      <c r="H812" s="137"/>
      <c r="I812" s="137"/>
      <c r="J812" s="137"/>
      <c r="K812" s="137"/>
      <c r="L812" s="137"/>
      <c r="M812" s="137"/>
      <c r="N812" s="136"/>
      <c r="O812" s="136"/>
      <c r="P812" s="137"/>
      <c r="Q812" s="138"/>
      <c r="R812" s="136"/>
    </row>
    <row r="813" spans="3:18" x14ac:dyDescent="0.4">
      <c r="C813" s="136"/>
      <c r="D813" s="137"/>
      <c r="E813" s="136"/>
      <c r="F813" s="136"/>
      <c r="G813" s="136"/>
      <c r="H813" s="137"/>
      <c r="I813" s="137"/>
      <c r="J813" s="137"/>
      <c r="K813" s="137"/>
      <c r="L813" s="137"/>
      <c r="M813" s="137"/>
      <c r="N813" s="136"/>
      <c r="O813" s="136"/>
      <c r="P813" s="137"/>
      <c r="Q813" s="138"/>
      <c r="R813" s="136"/>
    </row>
    <row r="814" spans="3:18" x14ac:dyDescent="0.4">
      <c r="C814" s="136"/>
      <c r="D814" s="137"/>
      <c r="E814" s="136"/>
      <c r="F814" s="136"/>
      <c r="G814" s="136"/>
      <c r="H814" s="137"/>
      <c r="I814" s="137"/>
      <c r="J814" s="137"/>
      <c r="K814" s="137"/>
      <c r="L814" s="137"/>
      <c r="M814" s="137"/>
      <c r="N814" s="136"/>
      <c r="O814" s="136"/>
      <c r="P814" s="137"/>
      <c r="Q814" s="138"/>
      <c r="R814" s="136"/>
    </row>
    <row r="815" spans="3:18" x14ac:dyDescent="0.4">
      <c r="C815" s="136"/>
      <c r="D815" s="137"/>
      <c r="E815" s="136"/>
      <c r="F815" s="136"/>
      <c r="G815" s="136"/>
      <c r="H815" s="137"/>
      <c r="I815" s="137"/>
      <c r="J815" s="137"/>
      <c r="K815" s="137"/>
      <c r="L815" s="137"/>
      <c r="M815" s="137"/>
      <c r="N815" s="136"/>
      <c r="O815" s="136"/>
      <c r="P815" s="137"/>
      <c r="Q815" s="138"/>
      <c r="R815" s="136"/>
    </row>
    <row r="816" spans="3:18" x14ac:dyDescent="0.4">
      <c r="C816" s="136"/>
      <c r="D816" s="137"/>
      <c r="E816" s="136"/>
      <c r="F816" s="136"/>
      <c r="G816" s="136"/>
      <c r="H816" s="137"/>
      <c r="I816" s="137"/>
      <c r="J816" s="137"/>
      <c r="K816" s="137"/>
      <c r="L816" s="137"/>
      <c r="M816" s="137"/>
      <c r="N816" s="136"/>
      <c r="O816" s="136"/>
      <c r="P816" s="137"/>
      <c r="Q816" s="138"/>
      <c r="R816" s="136"/>
    </row>
    <row r="817" spans="3:18" x14ac:dyDescent="0.4">
      <c r="C817" s="136"/>
      <c r="D817" s="137"/>
      <c r="E817" s="136"/>
      <c r="F817" s="136"/>
      <c r="G817" s="136"/>
      <c r="H817" s="137"/>
      <c r="I817" s="137"/>
      <c r="J817" s="137"/>
      <c r="K817" s="137"/>
      <c r="L817" s="137"/>
      <c r="M817" s="137"/>
      <c r="N817" s="136"/>
      <c r="O817" s="136"/>
      <c r="P817" s="137"/>
      <c r="Q817" s="138"/>
      <c r="R817" s="136"/>
    </row>
    <row r="818" spans="3:18" x14ac:dyDescent="0.4">
      <c r="C818" s="136"/>
      <c r="D818" s="137"/>
      <c r="E818" s="136"/>
      <c r="F818" s="136"/>
      <c r="G818" s="136"/>
      <c r="H818" s="137"/>
      <c r="I818" s="137"/>
      <c r="J818" s="137"/>
      <c r="K818" s="137"/>
      <c r="L818" s="137"/>
      <c r="M818" s="137"/>
      <c r="N818" s="136"/>
      <c r="O818" s="136"/>
      <c r="P818" s="137"/>
      <c r="Q818" s="138"/>
      <c r="R818" s="136"/>
    </row>
    <row r="819" spans="3:18" x14ac:dyDescent="0.4">
      <c r="C819" s="136"/>
      <c r="D819" s="137"/>
      <c r="E819" s="136"/>
      <c r="F819" s="136"/>
      <c r="G819" s="136"/>
      <c r="H819" s="137"/>
      <c r="I819" s="137"/>
      <c r="J819" s="137"/>
      <c r="K819" s="137"/>
      <c r="L819" s="137"/>
      <c r="M819" s="137"/>
      <c r="N819" s="136"/>
      <c r="O819" s="136"/>
      <c r="P819" s="137"/>
      <c r="Q819" s="138"/>
      <c r="R819" s="136"/>
    </row>
    <row r="820" spans="3:18" x14ac:dyDescent="0.4">
      <c r="C820" s="136"/>
      <c r="D820" s="137"/>
      <c r="E820" s="136"/>
      <c r="F820" s="136"/>
      <c r="G820" s="136"/>
      <c r="H820" s="137"/>
      <c r="I820" s="137"/>
      <c r="J820" s="137"/>
      <c r="K820" s="137"/>
      <c r="L820" s="137"/>
      <c r="M820" s="137"/>
      <c r="N820" s="136"/>
      <c r="O820" s="136"/>
      <c r="P820" s="137"/>
      <c r="Q820" s="138"/>
      <c r="R820" s="136"/>
    </row>
    <row r="821" spans="3:18" x14ac:dyDescent="0.4">
      <c r="C821" s="136"/>
      <c r="D821" s="137"/>
      <c r="E821" s="136"/>
      <c r="F821" s="136"/>
      <c r="G821" s="136"/>
      <c r="H821" s="137"/>
      <c r="I821" s="137"/>
      <c r="J821" s="137"/>
      <c r="K821" s="137"/>
      <c r="L821" s="137"/>
      <c r="M821" s="137"/>
      <c r="N821" s="136"/>
      <c r="O821" s="136"/>
      <c r="P821" s="137"/>
      <c r="Q821" s="138"/>
      <c r="R821" s="136"/>
    </row>
    <row r="822" spans="3:18" x14ac:dyDescent="0.4">
      <c r="C822" s="136"/>
      <c r="D822" s="137"/>
      <c r="E822" s="136"/>
      <c r="F822" s="136"/>
      <c r="G822" s="136"/>
      <c r="H822" s="137"/>
      <c r="I822" s="137"/>
      <c r="J822" s="137"/>
      <c r="K822" s="137"/>
      <c r="L822" s="137"/>
      <c r="M822" s="137"/>
      <c r="N822" s="136"/>
      <c r="O822" s="136"/>
      <c r="P822" s="137"/>
      <c r="Q822" s="138"/>
      <c r="R822" s="136"/>
    </row>
    <row r="823" spans="3:18" x14ac:dyDescent="0.4">
      <c r="C823" s="136"/>
      <c r="D823" s="137"/>
      <c r="E823" s="136"/>
      <c r="F823" s="136"/>
      <c r="G823" s="136"/>
      <c r="H823" s="137"/>
      <c r="I823" s="137"/>
      <c r="J823" s="137"/>
      <c r="K823" s="137"/>
      <c r="L823" s="137"/>
      <c r="M823" s="137"/>
      <c r="N823" s="136"/>
      <c r="O823" s="136"/>
      <c r="P823" s="137"/>
      <c r="Q823" s="138"/>
      <c r="R823" s="136"/>
    </row>
    <row r="824" spans="3:18" x14ac:dyDescent="0.4">
      <c r="C824" s="136"/>
      <c r="D824" s="137"/>
      <c r="E824" s="136"/>
      <c r="F824" s="136"/>
      <c r="G824" s="136"/>
      <c r="H824" s="137"/>
      <c r="I824" s="137"/>
      <c r="J824" s="137"/>
      <c r="K824" s="137"/>
      <c r="L824" s="137"/>
      <c r="M824" s="137"/>
      <c r="N824" s="136"/>
      <c r="O824" s="136"/>
      <c r="P824" s="137"/>
      <c r="Q824" s="138"/>
      <c r="R824" s="136"/>
    </row>
    <row r="825" spans="3:18" x14ac:dyDescent="0.4">
      <c r="C825" s="136"/>
      <c r="D825" s="137"/>
      <c r="E825" s="136"/>
      <c r="F825" s="136"/>
      <c r="G825" s="136"/>
      <c r="H825" s="137"/>
      <c r="I825" s="137"/>
      <c r="J825" s="137"/>
      <c r="K825" s="137"/>
      <c r="L825" s="137"/>
      <c r="M825" s="137"/>
      <c r="N825" s="136"/>
      <c r="O825" s="136"/>
      <c r="P825" s="137"/>
      <c r="Q825" s="138"/>
      <c r="R825" s="136"/>
    </row>
    <row r="826" spans="3:18" x14ac:dyDescent="0.4">
      <c r="C826" s="136"/>
      <c r="D826" s="137"/>
      <c r="E826" s="136"/>
      <c r="F826" s="136"/>
      <c r="G826" s="136"/>
      <c r="H826" s="137"/>
      <c r="I826" s="137"/>
      <c r="J826" s="137"/>
      <c r="K826" s="137"/>
      <c r="L826" s="137"/>
      <c r="M826" s="137"/>
      <c r="N826" s="136"/>
      <c r="O826" s="136"/>
      <c r="P826" s="137"/>
      <c r="Q826" s="138"/>
      <c r="R826" s="136"/>
    </row>
    <row r="827" spans="3:18" x14ac:dyDescent="0.4">
      <c r="C827" s="136"/>
      <c r="D827" s="137"/>
      <c r="E827" s="136"/>
      <c r="F827" s="136"/>
      <c r="G827" s="136"/>
      <c r="H827" s="137"/>
      <c r="I827" s="137"/>
      <c r="J827" s="137"/>
      <c r="K827" s="137"/>
      <c r="L827" s="137"/>
      <c r="M827" s="137"/>
      <c r="N827" s="136"/>
      <c r="O827" s="136"/>
      <c r="P827" s="137"/>
      <c r="Q827" s="138"/>
      <c r="R827" s="136"/>
    </row>
    <row r="828" spans="3:18" x14ac:dyDescent="0.4">
      <c r="C828" s="136"/>
      <c r="D828" s="137"/>
      <c r="E828" s="136"/>
      <c r="F828" s="136"/>
      <c r="G828" s="136"/>
      <c r="H828" s="137"/>
      <c r="I828" s="137"/>
      <c r="J828" s="137"/>
      <c r="K828" s="137"/>
      <c r="L828" s="137"/>
      <c r="M828" s="137"/>
      <c r="N828" s="136"/>
      <c r="O828" s="136"/>
      <c r="P828" s="137"/>
      <c r="Q828" s="138"/>
      <c r="R828" s="136"/>
    </row>
    <row r="829" spans="3:18" x14ac:dyDescent="0.4">
      <c r="C829" s="136"/>
      <c r="D829" s="137"/>
      <c r="E829" s="136"/>
      <c r="F829" s="136"/>
      <c r="G829" s="136"/>
      <c r="H829" s="137"/>
      <c r="I829" s="137"/>
      <c r="J829" s="137"/>
      <c r="K829" s="137"/>
      <c r="L829" s="137"/>
      <c r="M829" s="137"/>
      <c r="N829" s="136"/>
      <c r="O829" s="136"/>
      <c r="P829" s="137"/>
      <c r="Q829" s="138"/>
      <c r="R829" s="136"/>
    </row>
    <row r="830" spans="3:18" x14ac:dyDescent="0.4">
      <c r="C830" s="136"/>
      <c r="D830" s="137"/>
      <c r="E830" s="136"/>
      <c r="F830" s="136"/>
      <c r="G830" s="136"/>
      <c r="H830" s="137"/>
      <c r="I830" s="137"/>
      <c r="J830" s="137"/>
      <c r="K830" s="137"/>
      <c r="L830" s="137"/>
      <c r="M830" s="137"/>
      <c r="N830" s="136"/>
      <c r="O830" s="136"/>
      <c r="P830" s="137"/>
      <c r="Q830" s="138"/>
      <c r="R830" s="136"/>
    </row>
    <row r="831" spans="3:18" x14ac:dyDescent="0.4">
      <c r="C831" s="136"/>
      <c r="D831" s="137"/>
      <c r="E831" s="136"/>
      <c r="F831" s="136"/>
      <c r="G831" s="136"/>
      <c r="H831" s="137"/>
      <c r="I831" s="137"/>
      <c r="J831" s="137"/>
      <c r="K831" s="137"/>
      <c r="L831" s="137"/>
      <c r="M831" s="137"/>
      <c r="N831" s="136"/>
      <c r="O831" s="136"/>
      <c r="P831" s="137"/>
      <c r="Q831" s="138"/>
      <c r="R831" s="136"/>
    </row>
    <row r="832" spans="3:18" x14ac:dyDescent="0.4">
      <c r="C832" s="136"/>
      <c r="D832" s="137"/>
      <c r="E832" s="136"/>
      <c r="F832" s="136"/>
      <c r="G832" s="136"/>
      <c r="H832" s="137"/>
      <c r="I832" s="137"/>
      <c r="J832" s="137"/>
      <c r="K832" s="137"/>
      <c r="L832" s="137"/>
      <c r="M832" s="137"/>
      <c r="N832" s="136"/>
      <c r="O832" s="136"/>
      <c r="P832" s="137"/>
      <c r="Q832" s="138"/>
      <c r="R832" s="136"/>
    </row>
    <row r="833" spans="3:18" x14ac:dyDescent="0.4">
      <c r="C833" s="136"/>
      <c r="D833" s="137"/>
      <c r="E833" s="136"/>
      <c r="F833" s="136"/>
      <c r="G833" s="136"/>
      <c r="H833" s="137"/>
      <c r="I833" s="137"/>
      <c r="J833" s="137"/>
      <c r="K833" s="137"/>
      <c r="L833" s="137"/>
      <c r="M833" s="137"/>
      <c r="N833" s="136"/>
      <c r="O833" s="136"/>
      <c r="P833" s="137"/>
      <c r="Q833" s="138"/>
      <c r="R833" s="136"/>
    </row>
    <row r="834" spans="3:18" x14ac:dyDescent="0.4">
      <c r="C834" s="136"/>
      <c r="D834" s="137"/>
      <c r="E834" s="136"/>
      <c r="F834" s="136"/>
      <c r="G834" s="136"/>
      <c r="H834" s="137"/>
      <c r="I834" s="137"/>
      <c r="J834" s="137"/>
      <c r="K834" s="137"/>
      <c r="L834" s="137"/>
      <c r="M834" s="137"/>
      <c r="N834" s="136"/>
      <c r="O834" s="136"/>
      <c r="P834" s="137"/>
      <c r="Q834" s="138"/>
      <c r="R834" s="136"/>
    </row>
    <row r="835" spans="3:18" x14ac:dyDescent="0.4">
      <c r="C835" s="136"/>
      <c r="D835" s="137"/>
      <c r="E835" s="136"/>
      <c r="F835" s="136"/>
      <c r="G835" s="136"/>
      <c r="H835" s="137"/>
      <c r="I835" s="137"/>
      <c r="J835" s="137"/>
      <c r="K835" s="137"/>
      <c r="L835" s="137"/>
      <c r="M835" s="137"/>
      <c r="N835" s="136"/>
      <c r="O835" s="136"/>
      <c r="P835" s="137"/>
      <c r="Q835" s="138"/>
      <c r="R835" s="136"/>
    </row>
    <row r="836" spans="3:18" x14ac:dyDescent="0.4">
      <c r="C836" s="136"/>
      <c r="D836" s="137"/>
      <c r="E836" s="136"/>
      <c r="F836" s="136"/>
      <c r="G836" s="136"/>
      <c r="H836" s="137"/>
      <c r="I836" s="137"/>
      <c r="J836" s="137"/>
      <c r="K836" s="137"/>
      <c r="L836" s="137"/>
      <c r="M836" s="137"/>
      <c r="N836" s="136"/>
      <c r="O836" s="136"/>
      <c r="P836" s="137"/>
      <c r="Q836" s="138"/>
      <c r="R836" s="136"/>
    </row>
    <row r="837" spans="3:18" x14ac:dyDescent="0.4">
      <c r="C837" s="136"/>
      <c r="D837" s="137"/>
      <c r="E837" s="136"/>
      <c r="F837" s="136"/>
      <c r="G837" s="136"/>
      <c r="H837" s="137"/>
      <c r="I837" s="137"/>
      <c r="J837" s="137"/>
      <c r="K837" s="137"/>
      <c r="L837" s="137"/>
      <c r="M837" s="137"/>
      <c r="N837" s="136"/>
      <c r="O837" s="136"/>
      <c r="P837" s="137"/>
      <c r="Q837" s="138"/>
      <c r="R837" s="136"/>
    </row>
    <row r="838" spans="3:18" x14ac:dyDescent="0.4">
      <c r="C838" s="136"/>
      <c r="D838" s="137"/>
      <c r="E838" s="136"/>
      <c r="F838" s="136"/>
      <c r="G838" s="136"/>
      <c r="H838" s="137"/>
      <c r="I838" s="137"/>
      <c r="J838" s="137"/>
      <c r="K838" s="137"/>
      <c r="L838" s="137"/>
      <c r="M838" s="137"/>
      <c r="N838" s="136"/>
      <c r="O838" s="136"/>
      <c r="P838" s="137"/>
      <c r="Q838" s="138"/>
      <c r="R838" s="136"/>
    </row>
    <row r="839" spans="3:18" x14ac:dyDescent="0.4">
      <c r="C839" s="136"/>
      <c r="D839" s="137"/>
      <c r="E839" s="136"/>
      <c r="F839" s="136"/>
      <c r="G839" s="136"/>
      <c r="H839" s="137"/>
      <c r="I839" s="137"/>
      <c r="J839" s="137"/>
      <c r="K839" s="137"/>
      <c r="L839" s="137"/>
      <c r="M839" s="137"/>
      <c r="N839" s="136"/>
      <c r="O839" s="136"/>
      <c r="P839" s="137"/>
      <c r="Q839" s="138"/>
      <c r="R839" s="136"/>
    </row>
    <row r="840" spans="3:18" x14ac:dyDescent="0.4">
      <c r="C840" s="136"/>
      <c r="D840" s="137"/>
      <c r="E840" s="136"/>
      <c r="F840" s="136"/>
      <c r="G840" s="136"/>
      <c r="H840" s="137"/>
      <c r="I840" s="137"/>
      <c r="J840" s="137"/>
      <c r="K840" s="137"/>
      <c r="L840" s="137"/>
      <c r="M840" s="137"/>
      <c r="N840" s="136"/>
      <c r="O840" s="136"/>
      <c r="P840" s="137"/>
      <c r="Q840" s="138"/>
      <c r="R840" s="136"/>
    </row>
    <row r="841" spans="3:18" x14ac:dyDescent="0.4">
      <c r="C841" s="136"/>
      <c r="D841" s="137"/>
      <c r="E841" s="136"/>
      <c r="F841" s="136"/>
      <c r="G841" s="136"/>
      <c r="H841" s="137"/>
      <c r="I841" s="137"/>
      <c r="J841" s="137"/>
      <c r="K841" s="137"/>
      <c r="L841" s="137"/>
      <c r="M841" s="137"/>
      <c r="N841" s="136"/>
      <c r="O841" s="136"/>
      <c r="P841" s="137"/>
      <c r="Q841" s="138"/>
      <c r="R841" s="136"/>
    </row>
    <row r="842" spans="3:18" x14ac:dyDescent="0.4">
      <c r="C842" s="136"/>
      <c r="D842" s="137"/>
      <c r="E842" s="136"/>
      <c r="F842" s="136"/>
      <c r="G842" s="136"/>
      <c r="H842" s="137"/>
      <c r="I842" s="137"/>
      <c r="J842" s="137"/>
      <c r="K842" s="137"/>
      <c r="L842" s="137"/>
      <c r="M842" s="137"/>
      <c r="N842" s="136"/>
      <c r="O842" s="136"/>
      <c r="P842" s="137"/>
      <c r="Q842" s="138"/>
      <c r="R842" s="136"/>
    </row>
    <row r="843" spans="3:18" x14ac:dyDescent="0.4">
      <c r="C843" s="136"/>
      <c r="D843" s="137"/>
      <c r="E843" s="136"/>
      <c r="F843" s="136"/>
      <c r="G843" s="136"/>
      <c r="H843" s="137"/>
      <c r="I843" s="137"/>
      <c r="J843" s="137"/>
      <c r="K843" s="137"/>
      <c r="L843" s="137"/>
      <c r="M843" s="137"/>
      <c r="N843" s="136"/>
      <c r="O843" s="136"/>
      <c r="P843" s="137"/>
      <c r="Q843" s="138"/>
      <c r="R843" s="136"/>
    </row>
    <row r="844" spans="3:18" x14ac:dyDescent="0.4">
      <c r="C844" s="136"/>
      <c r="D844" s="137"/>
      <c r="E844" s="136"/>
      <c r="F844" s="136"/>
      <c r="G844" s="136"/>
      <c r="H844" s="137"/>
      <c r="I844" s="137"/>
      <c r="J844" s="137"/>
      <c r="K844" s="137"/>
      <c r="L844" s="137"/>
      <c r="M844" s="137"/>
      <c r="N844" s="136"/>
      <c r="O844" s="136"/>
      <c r="P844" s="137"/>
      <c r="Q844" s="138"/>
      <c r="R844" s="136"/>
    </row>
    <row r="845" spans="3:18" x14ac:dyDescent="0.4">
      <c r="C845" s="136"/>
      <c r="D845" s="137"/>
      <c r="E845" s="136"/>
      <c r="F845" s="136"/>
      <c r="G845" s="136"/>
      <c r="H845" s="137"/>
      <c r="I845" s="137"/>
      <c r="J845" s="137"/>
      <c r="K845" s="137"/>
      <c r="L845" s="137"/>
      <c r="M845" s="137"/>
      <c r="N845" s="136"/>
      <c r="O845" s="136"/>
      <c r="P845" s="137"/>
      <c r="Q845" s="138"/>
      <c r="R845" s="136"/>
    </row>
    <row r="846" spans="3:18" x14ac:dyDescent="0.4">
      <c r="C846" s="136"/>
      <c r="D846" s="137"/>
      <c r="E846" s="136"/>
      <c r="F846" s="136"/>
      <c r="G846" s="136"/>
      <c r="H846" s="137"/>
      <c r="I846" s="137"/>
      <c r="J846" s="137"/>
      <c r="K846" s="137"/>
      <c r="L846" s="137"/>
      <c r="M846" s="137"/>
      <c r="N846" s="136"/>
      <c r="O846" s="136"/>
      <c r="P846" s="137"/>
      <c r="Q846" s="138"/>
      <c r="R846" s="136"/>
    </row>
    <row r="847" spans="3:18" x14ac:dyDescent="0.4">
      <c r="C847" s="136"/>
      <c r="D847" s="137"/>
      <c r="E847" s="136"/>
      <c r="F847" s="136"/>
      <c r="G847" s="136"/>
      <c r="H847" s="137"/>
      <c r="I847" s="137"/>
      <c r="J847" s="137"/>
      <c r="K847" s="137"/>
      <c r="L847" s="137"/>
      <c r="M847" s="137"/>
      <c r="N847" s="136"/>
      <c r="O847" s="136"/>
      <c r="P847" s="137"/>
      <c r="Q847" s="138"/>
      <c r="R847" s="136"/>
    </row>
    <row r="848" spans="3:18" x14ac:dyDescent="0.4">
      <c r="C848" s="136"/>
      <c r="D848" s="137"/>
      <c r="E848" s="136"/>
      <c r="F848" s="136"/>
      <c r="G848" s="136"/>
      <c r="H848" s="137"/>
      <c r="I848" s="137"/>
      <c r="J848" s="137"/>
      <c r="K848" s="137"/>
      <c r="L848" s="137"/>
      <c r="M848" s="137"/>
      <c r="N848" s="136"/>
      <c r="O848" s="136"/>
      <c r="P848" s="137"/>
      <c r="Q848" s="138"/>
      <c r="R848" s="136"/>
    </row>
    <row r="849" spans="3:18" x14ac:dyDescent="0.4">
      <c r="C849" s="136"/>
      <c r="D849" s="137"/>
      <c r="E849" s="136"/>
      <c r="F849" s="136"/>
      <c r="G849" s="136"/>
      <c r="H849" s="137"/>
      <c r="I849" s="137"/>
      <c r="J849" s="137"/>
      <c r="K849" s="137"/>
      <c r="L849" s="137"/>
      <c r="M849" s="137"/>
      <c r="N849" s="136"/>
      <c r="O849" s="136"/>
      <c r="P849" s="137"/>
      <c r="Q849" s="138"/>
      <c r="R849" s="136"/>
    </row>
    <row r="850" spans="3:18" x14ac:dyDescent="0.4">
      <c r="C850" s="136"/>
      <c r="D850" s="137"/>
      <c r="E850" s="136"/>
      <c r="F850" s="136"/>
      <c r="G850" s="136"/>
      <c r="H850" s="137"/>
      <c r="I850" s="137"/>
      <c r="J850" s="137"/>
      <c r="K850" s="137"/>
      <c r="L850" s="137"/>
      <c r="M850" s="137"/>
      <c r="N850" s="136"/>
      <c r="O850" s="136"/>
      <c r="P850" s="137"/>
      <c r="Q850" s="138"/>
      <c r="R850" s="136"/>
    </row>
    <row r="851" spans="3:18" x14ac:dyDescent="0.4">
      <c r="C851" s="136"/>
      <c r="D851" s="137"/>
      <c r="E851" s="136"/>
      <c r="F851" s="136"/>
      <c r="G851" s="136"/>
      <c r="H851" s="137"/>
      <c r="I851" s="137"/>
      <c r="J851" s="137"/>
      <c r="K851" s="137"/>
      <c r="L851" s="137"/>
      <c r="M851" s="137"/>
      <c r="N851" s="136"/>
      <c r="O851" s="136"/>
      <c r="P851" s="137"/>
      <c r="Q851" s="138"/>
      <c r="R851" s="136"/>
    </row>
    <row r="852" spans="3:18" x14ac:dyDescent="0.4">
      <c r="C852" s="136"/>
      <c r="D852" s="137"/>
      <c r="E852" s="136"/>
      <c r="F852" s="136"/>
      <c r="G852" s="136"/>
      <c r="H852" s="137"/>
      <c r="I852" s="137"/>
      <c r="J852" s="137"/>
      <c r="K852" s="137"/>
      <c r="L852" s="137"/>
      <c r="M852" s="137"/>
      <c r="N852" s="136"/>
      <c r="O852" s="136"/>
      <c r="P852" s="137"/>
      <c r="Q852" s="138"/>
      <c r="R852" s="136"/>
    </row>
    <row r="853" spans="3:18" x14ac:dyDescent="0.4">
      <c r="C853" s="136"/>
      <c r="D853" s="137"/>
      <c r="E853" s="136"/>
      <c r="F853" s="136"/>
      <c r="G853" s="136"/>
      <c r="H853" s="137"/>
      <c r="I853" s="137"/>
      <c r="J853" s="137"/>
      <c r="K853" s="137"/>
      <c r="L853" s="137"/>
      <c r="M853" s="137"/>
      <c r="N853" s="136"/>
      <c r="O853" s="136"/>
      <c r="P853" s="137"/>
      <c r="Q853" s="138"/>
      <c r="R853" s="136"/>
    </row>
    <row r="854" spans="3:18" x14ac:dyDescent="0.4">
      <c r="C854" s="136"/>
      <c r="D854" s="137"/>
      <c r="E854" s="136"/>
      <c r="F854" s="136"/>
      <c r="G854" s="136"/>
      <c r="H854" s="137"/>
      <c r="I854" s="137"/>
      <c r="J854" s="137"/>
      <c r="K854" s="137"/>
      <c r="L854" s="137"/>
      <c r="M854" s="137"/>
      <c r="N854" s="136"/>
      <c r="O854" s="136"/>
      <c r="P854" s="137"/>
      <c r="Q854" s="138"/>
      <c r="R854" s="136"/>
    </row>
    <row r="855" spans="3:18" x14ac:dyDescent="0.4">
      <c r="C855" s="136"/>
      <c r="D855" s="137"/>
      <c r="E855" s="136"/>
      <c r="F855" s="136"/>
      <c r="G855" s="136"/>
      <c r="H855" s="137"/>
      <c r="I855" s="137"/>
      <c r="J855" s="137"/>
      <c r="K855" s="137"/>
      <c r="L855" s="137"/>
      <c r="M855" s="137"/>
      <c r="N855" s="136"/>
      <c r="O855" s="136"/>
      <c r="P855" s="137"/>
      <c r="Q855" s="138"/>
      <c r="R855" s="136"/>
    </row>
    <row r="856" spans="3:18" x14ac:dyDescent="0.4">
      <c r="C856" s="136"/>
      <c r="D856" s="137"/>
      <c r="E856" s="136"/>
      <c r="F856" s="136"/>
      <c r="G856" s="136"/>
      <c r="H856" s="137"/>
      <c r="I856" s="137"/>
      <c r="J856" s="137"/>
      <c r="K856" s="137"/>
      <c r="L856" s="137"/>
      <c r="M856" s="137"/>
      <c r="N856" s="136"/>
      <c r="O856" s="136"/>
      <c r="P856" s="137"/>
      <c r="Q856" s="138"/>
      <c r="R856" s="136"/>
    </row>
    <row r="857" spans="3:18" x14ac:dyDescent="0.4">
      <c r="C857" s="136"/>
      <c r="D857" s="137"/>
      <c r="E857" s="136"/>
      <c r="F857" s="136"/>
      <c r="G857" s="136"/>
      <c r="H857" s="137"/>
      <c r="I857" s="137"/>
      <c r="J857" s="137"/>
      <c r="K857" s="137"/>
      <c r="L857" s="137"/>
      <c r="M857" s="137"/>
      <c r="N857" s="136"/>
      <c r="O857" s="136"/>
      <c r="P857" s="137"/>
      <c r="Q857" s="138"/>
      <c r="R857" s="136"/>
    </row>
    <row r="858" spans="3:18" x14ac:dyDescent="0.4">
      <c r="C858" s="136"/>
      <c r="D858" s="137"/>
      <c r="E858" s="136"/>
      <c r="F858" s="136"/>
      <c r="G858" s="136"/>
      <c r="H858" s="137"/>
      <c r="I858" s="137"/>
      <c r="J858" s="137"/>
      <c r="K858" s="137"/>
      <c r="L858" s="137"/>
      <c r="M858" s="137"/>
      <c r="N858" s="136"/>
      <c r="O858" s="136"/>
      <c r="P858" s="137"/>
      <c r="Q858" s="138"/>
      <c r="R858" s="136"/>
    </row>
    <row r="859" spans="3:18" x14ac:dyDescent="0.4">
      <c r="C859" s="136"/>
      <c r="D859" s="137"/>
      <c r="E859" s="136"/>
      <c r="F859" s="136"/>
      <c r="G859" s="136"/>
      <c r="H859" s="137"/>
      <c r="I859" s="137"/>
      <c r="J859" s="137"/>
      <c r="K859" s="137"/>
      <c r="L859" s="137"/>
      <c r="M859" s="137"/>
      <c r="N859" s="136"/>
      <c r="O859" s="136"/>
      <c r="P859" s="137"/>
      <c r="Q859" s="138"/>
      <c r="R859" s="136"/>
    </row>
    <row r="860" spans="3:18" x14ac:dyDescent="0.4">
      <c r="C860" s="136"/>
      <c r="D860" s="137"/>
      <c r="E860" s="136"/>
      <c r="F860" s="136"/>
      <c r="G860" s="136"/>
      <c r="H860" s="137"/>
      <c r="I860" s="137"/>
      <c r="J860" s="137"/>
      <c r="K860" s="137"/>
      <c r="L860" s="137"/>
      <c r="M860" s="137"/>
      <c r="N860" s="136"/>
      <c r="O860" s="136"/>
      <c r="P860" s="137"/>
      <c r="Q860" s="138"/>
      <c r="R860" s="136"/>
    </row>
    <row r="861" spans="3:18" x14ac:dyDescent="0.4">
      <c r="C861" s="136"/>
      <c r="D861" s="137"/>
      <c r="E861" s="136"/>
      <c r="F861" s="136"/>
      <c r="G861" s="136"/>
      <c r="H861" s="137"/>
      <c r="I861" s="137"/>
      <c r="J861" s="137"/>
      <c r="K861" s="137"/>
      <c r="L861" s="137"/>
      <c r="M861" s="137"/>
      <c r="N861" s="136"/>
      <c r="O861" s="136"/>
      <c r="P861" s="137"/>
      <c r="Q861" s="138"/>
      <c r="R861" s="136"/>
    </row>
    <row r="862" spans="3:18" x14ac:dyDescent="0.4">
      <c r="C862" s="136"/>
      <c r="D862" s="137"/>
      <c r="E862" s="136"/>
      <c r="F862" s="136"/>
      <c r="G862" s="136"/>
      <c r="H862" s="137"/>
      <c r="I862" s="137"/>
      <c r="J862" s="137"/>
      <c r="K862" s="137"/>
      <c r="L862" s="137"/>
      <c r="M862" s="137"/>
      <c r="N862" s="136"/>
      <c r="O862" s="136"/>
      <c r="P862" s="137"/>
      <c r="Q862" s="138"/>
      <c r="R862" s="136"/>
    </row>
    <row r="863" spans="3:18" x14ac:dyDescent="0.4">
      <c r="C863" s="136"/>
      <c r="D863" s="137"/>
      <c r="E863" s="136"/>
      <c r="F863" s="136"/>
      <c r="G863" s="136"/>
      <c r="H863" s="137"/>
      <c r="I863" s="137"/>
      <c r="J863" s="137"/>
      <c r="K863" s="137"/>
      <c r="L863" s="137"/>
      <c r="M863" s="137"/>
      <c r="N863" s="136"/>
      <c r="O863" s="136"/>
      <c r="P863" s="137"/>
      <c r="Q863" s="138"/>
      <c r="R863" s="136"/>
    </row>
    <row r="864" spans="3:18" x14ac:dyDescent="0.4">
      <c r="C864" s="136"/>
      <c r="D864" s="137"/>
      <c r="E864" s="136"/>
      <c r="F864" s="136"/>
      <c r="G864" s="136"/>
      <c r="H864" s="137"/>
      <c r="I864" s="137"/>
      <c r="J864" s="137"/>
      <c r="K864" s="137"/>
      <c r="L864" s="137"/>
      <c r="M864" s="137"/>
      <c r="N864" s="136"/>
      <c r="O864" s="136"/>
      <c r="P864" s="137"/>
      <c r="Q864" s="138"/>
      <c r="R864" s="136"/>
    </row>
    <row r="865" spans="3:18" x14ac:dyDescent="0.4">
      <c r="C865" s="136"/>
      <c r="D865" s="137"/>
      <c r="E865" s="136"/>
      <c r="F865" s="136"/>
      <c r="G865" s="136"/>
      <c r="H865" s="137"/>
      <c r="I865" s="137"/>
      <c r="J865" s="137"/>
      <c r="K865" s="137"/>
      <c r="L865" s="137"/>
      <c r="M865" s="137"/>
      <c r="N865" s="136"/>
      <c r="O865" s="136"/>
      <c r="P865" s="137"/>
      <c r="Q865" s="138"/>
      <c r="R865" s="136"/>
    </row>
    <row r="866" spans="3:18" x14ac:dyDescent="0.4">
      <c r="C866" s="136"/>
      <c r="D866" s="137"/>
      <c r="E866" s="136"/>
      <c r="F866" s="136"/>
      <c r="G866" s="136"/>
      <c r="H866" s="137"/>
      <c r="I866" s="137"/>
      <c r="J866" s="137"/>
      <c r="K866" s="137"/>
      <c r="L866" s="137"/>
      <c r="M866" s="137"/>
      <c r="N866" s="136"/>
      <c r="O866" s="136"/>
      <c r="P866" s="137"/>
      <c r="Q866" s="138"/>
      <c r="R866" s="136"/>
    </row>
    <row r="867" spans="3:18" x14ac:dyDescent="0.4">
      <c r="C867" s="136"/>
      <c r="D867" s="137"/>
      <c r="E867" s="136"/>
      <c r="F867" s="136"/>
      <c r="G867" s="136"/>
      <c r="H867" s="137"/>
      <c r="I867" s="137"/>
      <c r="J867" s="137"/>
      <c r="K867" s="137"/>
      <c r="L867" s="137"/>
      <c r="M867" s="137"/>
      <c r="N867" s="136"/>
      <c r="O867" s="136"/>
      <c r="P867" s="137"/>
      <c r="Q867" s="138"/>
      <c r="R867" s="136"/>
    </row>
    <row r="868" spans="3:18" x14ac:dyDescent="0.4">
      <c r="C868" s="136"/>
      <c r="D868" s="137"/>
      <c r="E868" s="136"/>
      <c r="F868" s="136"/>
      <c r="G868" s="136"/>
      <c r="H868" s="137"/>
      <c r="I868" s="137"/>
      <c r="J868" s="137"/>
      <c r="K868" s="137"/>
      <c r="L868" s="137"/>
      <c r="M868" s="137"/>
      <c r="N868" s="136"/>
      <c r="O868" s="136"/>
      <c r="P868" s="137"/>
      <c r="Q868" s="138"/>
      <c r="R868" s="136"/>
    </row>
    <row r="869" spans="3:18" x14ac:dyDescent="0.4">
      <c r="C869" s="136"/>
      <c r="D869" s="137"/>
      <c r="E869" s="136"/>
      <c r="F869" s="136"/>
      <c r="G869" s="136"/>
      <c r="H869" s="137"/>
      <c r="I869" s="137"/>
      <c r="J869" s="137"/>
      <c r="K869" s="137"/>
      <c r="L869" s="137"/>
      <c r="M869" s="137"/>
      <c r="N869" s="136"/>
      <c r="O869" s="136"/>
      <c r="P869" s="137"/>
      <c r="Q869" s="138"/>
      <c r="R869" s="136"/>
    </row>
    <row r="870" spans="3:18" x14ac:dyDescent="0.4">
      <c r="C870" s="136"/>
      <c r="D870" s="137"/>
      <c r="E870" s="136"/>
      <c r="F870" s="136"/>
      <c r="G870" s="136"/>
      <c r="H870" s="137"/>
      <c r="I870" s="137"/>
      <c r="J870" s="137"/>
      <c r="K870" s="137"/>
      <c r="L870" s="137"/>
      <c r="M870" s="137"/>
      <c r="N870" s="136"/>
      <c r="O870" s="136"/>
      <c r="P870" s="137"/>
      <c r="Q870" s="138"/>
      <c r="R870" s="136"/>
    </row>
    <row r="871" spans="3:18" x14ac:dyDescent="0.4">
      <c r="C871" s="136"/>
      <c r="D871" s="137"/>
      <c r="E871" s="136"/>
      <c r="F871" s="136"/>
      <c r="G871" s="136"/>
      <c r="H871" s="137"/>
      <c r="I871" s="137"/>
      <c r="J871" s="137"/>
      <c r="K871" s="137"/>
      <c r="L871" s="137"/>
      <c r="M871" s="137"/>
      <c r="N871" s="136"/>
      <c r="O871" s="136"/>
      <c r="P871" s="137"/>
      <c r="Q871" s="138"/>
      <c r="R871" s="136"/>
    </row>
    <row r="872" spans="3:18" x14ac:dyDescent="0.4">
      <c r="C872" s="136"/>
      <c r="D872" s="137"/>
      <c r="E872" s="136"/>
      <c r="F872" s="136"/>
      <c r="G872" s="136"/>
      <c r="H872" s="137"/>
      <c r="I872" s="137"/>
      <c r="J872" s="137"/>
      <c r="K872" s="137"/>
      <c r="L872" s="137"/>
      <c r="M872" s="137"/>
      <c r="N872" s="136"/>
      <c r="O872" s="136"/>
      <c r="P872" s="137"/>
      <c r="Q872" s="138"/>
      <c r="R872" s="136"/>
    </row>
    <row r="873" spans="3:18" x14ac:dyDescent="0.4">
      <c r="C873" s="136"/>
      <c r="D873" s="137"/>
      <c r="E873" s="136"/>
      <c r="F873" s="136"/>
      <c r="G873" s="136"/>
      <c r="H873" s="137"/>
      <c r="I873" s="137"/>
      <c r="J873" s="137"/>
      <c r="K873" s="137"/>
      <c r="L873" s="137"/>
      <c r="M873" s="137"/>
      <c r="N873" s="136"/>
      <c r="O873" s="136"/>
      <c r="P873" s="137"/>
      <c r="Q873" s="138"/>
      <c r="R873" s="136"/>
    </row>
    <row r="874" spans="3:18" x14ac:dyDescent="0.4">
      <c r="C874" s="136"/>
      <c r="D874" s="137"/>
      <c r="E874" s="136"/>
      <c r="F874" s="136"/>
      <c r="G874" s="136"/>
      <c r="H874" s="137"/>
      <c r="I874" s="137"/>
      <c r="J874" s="137"/>
      <c r="K874" s="137"/>
      <c r="L874" s="137"/>
      <c r="M874" s="137"/>
      <c r="N874" s="136"/>
      <c r="O874" s="136"/>
      <c r="P874" s="137"/>
      <c r="Q874" s="138"/>
      <c r="R874" s="136"/>
    </row>
    <row r="875" spans="3:18" x14ac:dyDescent="0.4">
      <c r="C875" s="136"/>
      <c r="D875" s="137"/>
      <c r="E875" s="136"/>
      <c r="F875" s="136"/>
      <c r="G875" s="136"/>
      <c r="H875" s="137"/>
      <c r="I875" s="137"/>
      <c r="J875" s="137"/>
      <c r="K875" s="137"/>
      <c r="L875" s="137"/>
      <c r="M875" s="137"/>
      <c r="N875" s="136"/>
      <c r="O875" s="136"/>
      <c r="P875" s="137"/>
      <c r="Q875" s="138"/>
      <c r="R875" s="136"/>
    </row>
    <row r="876" spans="3:18" x14ac:dyDescent="0.4">
      <c r="C876" s="136"/>
      <c r="D876" s="137"/>
      <c r="E876" s="136"/>
      <c r="F876" s="136"/>
      <c r="G876" s="136"/>
      <c r="H876" s="137"/>
      <c r="I876" s="137"/>
      <c r="J876" s="137"/>
      <c r="K876" s="137"/>
      <c r="L876" s="137"/>
      <c r="M876" s="137"/>
      <c r="N876" s="136"/>
      <c r="O876" s="136"/>
      <c r="P876" s="137"/>
      <c r="Q876" s="138"/>
      <c r="R876" s="136"/>
    </row>
    <row r="877" spans="3:18" x14ac:dyDescent="0.4">
      <c r="C877" s="136"/>
      <c r="D877" s="137"/>
      <c r="E877" s="136"/>
      <c r="F877" s="136"/>
      <c r="G877" s="136"/>
      <c r="H877" s="137"/>
      <c r="I877" s="137"/>
      <c r="J877" s="137"/>
      <c r="K877" s="137"/>
      <c r="L877" s="137"/>
      <c r="M877" s="137"/>
      <c r="N877" s="136"/>
      <c r="O877" s="136"/>
      <c r="P877" s="137"/>
      <c r="Q877" s="138"/>
      <c r="R877" s="136"/>
    </row>
    <row r="878" spans="3:18" x14ac:dyDescent="0.4">
      <c r="C878" s="136"/>
      <c r="D878" s="137"/>
      <c r="E878" s="136"/>
      <c r="F878" s="136"/>
      <c r="G878" s="136"/>
      <c r="H878" s="137"/>
      <c r="I878" s="137"/>
      <c r="J878" s="137"/>
      <c r="K878" s="137"/>
      <c r="L878" s="137"/>
      <c r="M878" s="137"/>
      <c r="N878" s="136"/>
      <c r="O878" s="136"/>
      <c r="P878" s="137"/>
      <c r="Q878" s="138"/>
      <c r="R878" s="136"/>
    </row>
    <row r="879" spans="3:18" x14ac:dyDescent="0.4">
      <c r="C879" s="136"/>
      <c r="D879" s="137"/>
      <c r="E879" s="136"/>
      <c r="F879" s="136"/>
      <c r="G879" s="136"/>
      <c r="H879" s="137"/>
      <c r="I879" s="137"/>
      <c r="J879" s="137"/>
      <c r="K879" s="137"/>
      <c r="L879" s="137"/>
      <c r="M879" s="137"/>
      <c r="N879" s="136"/>
      <c r="O879" s="136"/>
      <c r="P879" s="137"/>
      <c r="Q879" s="138"/>
      <c r="R879" s="136"/>
    </row>
    <row r="880" spans="3:18" x14ac:dyDescent="0.4">
      <c r="C880" s="136"/>
      <c r="D880" s="137"/>
      <c r="E880" s="136"/>
      <c r="F880" s="136"/>
      <c r="G880" s="136"/>
      <c r="H880" s="137"/>
      <c r="I880" s="137"/>
      <c r="J880" s="137"/>
      <c r="K880" s="137"/>
      <c r="L880" s="137"/>
      <c r="M880" s="137"/>
      <c r="N880" s="136"/>
      <c r="O880" s="136"/>
      <c r="P880" s="137"/>
      <c r="Q880" s="138"/>
      <c r="R880" s="136"/>
    </row>
    <row r="881" spans="3:18" x14ac:dyDescent="0.4">
      <c r="C881" s="136"/>
      <c r="D881" s="137"/>
      <c r="E881" s="136"/>
      <c r="F881" s="136"/>
      <c r="G881" s="136"/>
      <c r="H881" s="137"/>
      <c r="I881" s="137"/>
      <c r="J881" s="137"/>
      <c r="K881" s="137"/>
      <c r="L881" s="137"/>
      <c r="M881" s="137"/>
      <c r="N881" s="136"/>
      <c r="O881" s="136"/>
      <c r="P881" s="137"/>
      <c r="Q881" s="138"/>
      <c r="R881" s="136"/>
    </row>
    <row r="882" spans="3:18" x14ac:dyDescent="0.4">
      <c r="C882" s="136"/>
      <c r="D882" s="137"/>
      <c r="E882" s="136"/>
      <c r="F882" s="136"/>
      <c r="G882" s="136"/>
      <c r="H882" s="137"/>
      <c r="I882" s="137"/>
      <c r="J882" s="137"/>
      <c r="K882" s="137"/>
      <c r="L882" s="137"/>
      <c r="M882" s="137"/>
      <c r="N882" s="136"/>
      <c r="O882" s="136"/>
      <c r="P882" s="137"/>
      <c r="Q882" s="138"/>
      <c r="R882" s="136"/>
    </row>
    <row r="883" spans="3:18" x14ac:dyDescent="0.4">
      <c r="C883" s="136"/>
      <c r="D883" s="137"/>
      <c r="E883" s="136"/>
      <c r="F883" s="136"/>
      <c r="G883" s="136"/>
      <c r="H883" s="137"/>
      <c r="I883" s="137"/>
      <c r="J883" s="137"/>
      <c r="K883" s="137"/>
      <c r="L883" s="137"/>
      <c r="M883" s="137"/>
      <c r="N883" s="136"/>
      <c r="O883" s="136"/>
      <c r="P883" s="137"/>
      <c r="Q883" s="138"/>
      <c r="R883" s="136"/>
    </row>
    <row r="884" spans="3:18" x14ac:dyDescent="0.4">
      <c r="C884" s="136"/>
      <c r="D884" s="137"/>
      <c r="E884" s="136"/>
      <c r="F884" s="136"/>
      <c r="G884" s="136"/>
      <c r="H884" s="137"/>
      <c r="I884" s="137"/>
      <c r="J884" s="137"/>
      <c r="K884" s="137"/>
      <c r="L884" s="137"/>
      <c r="M884" s="137"/>
      <c r="N884" s="136"/>
      <c r="O884" s="136"/>
      <c r="P884" s="137"/>
      <c r="Q884" s="138"/>
      <c r="R884" s="136"/>
    </row>
    <row r="885" spans="3:18" x14ac:dyDescent="0.4">
      <c r="C885" s="136"/>
      <c r="D885" s="137"/>
      <c r="E885" s="136"/>
      <c r="F885" s="136"/>
      <c r="G885" s="136"/>
      <c r="H885" s="137"/>
      <c r="I885" s="137"/>
      <c r="J885" s="137"/>
      <c r="K885" s="137"/>
      <c r="L885" s="137"/>
      <c r="M885" s="137"/>
      <c r="N885" s="136"/>
      <c r="O885" s="136"/>
      <c r="P885" s="137"/>
      <c r="Q885" s="138"/>
      <c r="R885" s="136"/>
    </row>
    <row r="886" spans="3:18" x14ac:dyDescent="0.4">
      <c r="C886" s="136"/>
      <c r="D886" s="137"/>
      <c r="E886" s="136"/>
      <c r="F886" s="136"/>
      <c r="G886" s="136"/>
      <c r="H886" s="137"/>
      <c r="I886" s="137"/>
      <c r="J886" s="137"/>
      <c r="K886" s="137"/>
      <c r="L886" s="137"/>
      <c r="M886" s="137"/>
      <c r="N886" s="136"/>
      <c r="O886" s="136"/>
      <c r="P886" s="137"/>
      <c r="Q886" s="138"/>
      <c r="R886" s="136"/>
    </row>
    <row r="887" spans="3:18" x14ac:dyDescent="0.4">
      <c r="C887" s="136"/>
      <c r="D887" s="137"/>
      <c r="E887" s="136"/>
      <c r="F887" s="136"/>
      <c r="G887" s="136"/>
      <c r="H887" s="137"/>
      <c r="I887" s="137"/>
      <c r="J887" s="137"/>
      <c r="K887" s="137"/>
      <c r="L887" s="137"/>
      <c r="M887" s="137"/>
      <c r="N887" s="136"/>
      <c r="O887" s="136"/>
      <c r="P887" s="137"/>
      <c r="Q887" s="138"/>
      <c r="R887" s="136"/>
    </row>
    <row r="888" spans="3:18" x14ac:dyDescent="0.4">
      <c r="C888" s="136"/>
      <c r="D888" s="137"/>
      <c r="E888" s="136"/>
      <c r="F888" s="136"/>
      <c r="G888" s="136"/>
      <c r="H888" s="137"/>
      <c r="I888" s="137"/>
      <c r="J888" s="137"/>
      <c r="K888" s="137"/>
      <c r="L888" s="137"/>
      <c r="M888" s="137"/>
      <c r="N888" s="136"/>
      <c r="O888" s="136"/>
      <c r="P888" s="137"/>
      <c r="Q888" s="138"/>
      <c r="R888" s="136"/>
    </row>
    <row r="889" spans="3:18" x14ac:dyDescent="0.4">
      <c r="C889" s="136"/>
      <c r="D889" s="137"/>
      <c r="E889" s="136"/>
      <c r="F889" s="136"/>
      <c r="G889" s="136"/>
      <c r="H889" s="137"/>
      <c r="I889" s="137"/>
      <c r="J889" s="137"/>
      <c r="K889" s="137"/>
      <c r="L889" s="137"/>
      <c r="M889" s="137"/>
      <c r="N889" s="136"/>
      <c r="O889" s="136"/>
      <c r="P889" s="137"/>
      <c r="Q889" s="138"/>
      <c r="R889" s="136"/>
    </row>
    <row r="890" spans="3:18" x14ac:dyDescent="0.4">
      <c r="C890" s="136"/>
      <c r="D890" s="137"/>
      <c r="E890" s="136"/>
      <c r="F890" s="136"/>
      <c r="G890" s="136"/>
      <c r="H890" s="137"/>
      <c r="I890" s="137"/>
      <c r="J890" s="137"/>
      <c r="K890" s="137"/>
      <c r="L890" s="137"/>
      <c r="M890" s="137"/>
      <c r="N890" s="136"/>
      <c r="O890" s="136"/>
      <c r="P890" s="137"/>
      <c r="Q890" s="138"/>
      <c r="R890" s="136"/>
    </row>
    <row r="891" spans="3:18" x14ac:dyDescent="0.4">
      <c r="C891" s="136"/>
      <c r="D891" s="137"/>
      <c r="E891" s="136"/>
      <c r="F891" s="136"/>
      <c r="G891" s="136"/>
      <c r="H891" s="137"/>
      <c r="I891" s="137"/>
      <c r="J891" s="137"/>
      <c r="K891" s="137"/>
      <c r="L891" s="137"/>
      <c r="M891" s="137"/>
      <c r="N891" s="136"/>
      <c r="O891" s="136"/>
      <c r="P891" s="137"/>
      <c r="Q891" s="138"/>
      <c r="R891" s="136"/>
    </row>
    <row r="892" spans="3:18" x14ac:dyDescent="0.4">
      <c r="C892" s="136"/>
      <c r="D892" s="137"/>
      <c r="E892" s="136"/>
      <c r="F892" s="136"/>
      <c r="G892" s="136"/>
      <c r="H892" s="137"/>
      <c r="I892" s="137"/>
      <c r="J892" s="137"/>
      <c r="K892" s="137"/>
      <c r="L892" s="137"/>
      <c r="M892" s="137"/>
      <c r="N892" s="136"/>
      <c r="O892" s="136"/>
      <c r="P892" s="137"/>
      <c r="Q892" s="138"/>
      <c r="R892" s="136"/>
    </row>
    <row r="893" spans="3:18" x14ac:dyDescent="0.4">
      <c r="C893" s="136"/>
      <c r="D893" s="137"/>
      <c r="E893" s="136"/>
      <c r="F893" s="136"/>
      <c r="G893" s="136"/>
      <c r="H893" s="137"/>
      <c r="I893" s="137"/>
      <c r="J893" s="137"/>
      <c r="K893" s="137"/>
      <c r="L893" s="137"/>
      <c r="M893" s="137"/>
      <c r="N893" s="136"/>
      <c r="O893" s="136"/>
      <c r="P893" s="137"/>
      <c r="Q893" s="138"/>
      <c r="R893" s="136"/>
    </row>
    <row r="894" spans="3:18" x14ac:dyDescent="0.4">
      <c r="C894" s="136"/>
      <c r="D894" s="137"/>
      <c r="E894" s="136"/>
      <c r="F894" s="136"/>
      <c r="G894" s="136"/>
      <c r="H894" s="137"/>
      <c r="I894" s="137"/>
      <c r="J894" s="137"/>
      <c r="K894" s="137"/>
      <c r="L894" s="137"/>
      <c r="M894" s="137"/>
      <c r="N894" s="136"/>
      <c r="O894" s="136"/>
      <c r="P894" s="137"/>
      <c r="Q894" s="138"/>
      <c r="R894" s="136"/>
    </row>
    <row r="895" spans="3:18" x14ac:dyDescent="0.4">
      <c r="C895" s="136"/>
      <c r="D895" s="137"/>
      <c r="E895" s="136"/>
      <c r="F895" s="136"/>
      <c r="G895" s="136"/>
      <c r="H895" s="137"/>
      <c r="I895" s="137"/>
      <c r="J895" s="137"/>
      <c r="K895" s="137"/>
      <c r="L895" s="137"/>
      <c r="M895" s="137"/>
      <c r="N895" s="136"/>
      <c r="O895" s="136"/>
      <c r="P895" s="137"/>
      <c r="Q895" s="138"/>
      <c r="R895" s="136"/>
    </row>
    <row r="896" spans="3:18" x14ac:dyDescent="0.4">
      <c r="C896" s="136"/>
      <c r="D896" s="137"/>
      <c r="E896" s="136"/>
      <c r="F896" s="136"/>
      <c r="G896" s="136"/>
      <c r="H896" s="137"/>
      <c r="I896" s="137"/>
      <c r="J896" s="137"/>
      <c r="K896" s="137"/>
      <c r="L896" s="137"/>
      <c r="M896" s="137"/>
      <c r="N896" s="136"/>
      <c r="O896" s="136"/>
      <c r="P896" s="137"/>
      <c r="Q896" s="138"/>
      <c r="R896" s="136"/>
    </row>
    <row r="897" spans="3:18" x14ac:dyDescent="0.4">
      <c r="C897" s="136"/>
      <c r="D897" s="137"/>
      <c r="E897" s="136"/>
      <c r="F897" s="136"/>
      <c r="G897" s="136"/>
      <c r="H897" s="137"/>
      <c r="I897" s="137"/>
      <c r="J897" s="137"/>
      <c r="K897" s="137"/>
      <c r="L897" s="137"/>
      <c r="M897" s="137"/>
      <c r="N897" s="136"/>
      <c r="O897" s="136"/>
      <c r="P897" s="137"/>
      <c r="Q897" s="138"/>
      <c r="R897" s="136"/>
    </row>
    <row r="898" spans="3:18" x14ac:dyDescent="0.4">
      <c r="C898" s="136"/>
      <c r="D898" s="137"/>
      <c r="E898" s="136"/>
      <c r="F898" s="136"/>
      <c r="G898" s="136"/>
      <c r="H898" s="137"/>
      <c r="I898" s="137"/>
      <c r="J898" s="137"/>
      <c r="K898" s="137"/>
      <c r="L898" s="137"/>
      <c r="M898" s="137"/>
      <c r="N898" s="136"/>
      <c r="O898" s="136"/>
      <c r="P898" s="137"/>
      <c r="Q898" s="138"/>
      <c r="R898" s="136"/>
    </row>
    <row r="899" spans="3:18" x14ac:dyDescent="0.4">
      <c r="C899" s="136"/>
      <c r="D899" s="137"/>
      <c r="E899" s="136"/>
      <c r="F899" s="136"/>
      <c r="G899" s="136"/>
      <c r="H899" s="137"/>
      <c r="I899" s="137"/>
      <c r="J899" s="137"/>
      <c r="K899" s="137"/>
      <c r="L899" s="137"/>
      <c r="M899" s="137"/>
      <c r="N899" s="136"/>
      <c r="O899" s="136"/>
      <c r="P899" s="137"/>
      <c r="Q899" s="138"/>
      <c r="R899" s="136"/>
    </row>
    <row r="900" spans="3:18" x14ac:dyDescent="0.4">
      <c r="C900" s="136"/>
      <c r="D900" s="137"/>
      <c r="E900" s="136"/>
      <c r="F900" s="136"/>
      <c r="G900" s="136"/>
      <c r="H900" s="137"/>
      <c r="I900" s="137"/>
      <c r="J900" s="137"/>
      <c r="K900" s="137"/>
      <c r="L900" s="137"/>
      <c r="M900" s="137"/>
      <c r="N900" s="136"/>
      <c r="O900" s="136"/>
      <c r="P900" s="137"/>
      <c r="Q900" s="138"/>
      <c r="R900" s="136"/>
    </row>
    <row r="901" spans="3:18" x14ac:dyDescent="0.4">
      <c r="C901" s="136"/>
      <c r="D901" s="137"/>
      <c r="E901" s="136"/>
      <c r="F901" s="136"/>
      <c r="G901" s="136"/>
      <c r="H901" s="137"/>
      <c r="I901" s="137"/>
      <c r="J901" s="137"/>
      <c r="K901" s="137"/>
      <c r="L901" s="137"/>
      <c r="M901" s="137"/>
      <c r="N901" s="136"/>
      <c r="O901" s="136"/>
      <c r="P901" s="137"/>
      <c r="Q901" s="138"/>
      <c r="R901" s="136"/>
    </row>
    <row r="902" spans="3:18" x14ac:dyDescent="0.4">
      <c r="C902" s="136"/>
      <c r="D902" s="137"/>
      <c r="E902" s="136"/>
      <c r="F902" s="136"/>
      <c r="G902" s="136"/>
      <c r="H902" s="137"/>
      <c r="I902" s="137"/>
      <c r="J902" s="137"/>
      <c r="K902" s="137"/>
      <c r="L902" s="137"/>
      <c r="M902" s="137"/>
      <c r="N902" s="136"/>
      <c r="O902" s="136"/>
      <c r="P902" s="137"/>
      <c r="Q902" s="138"/>
      <c r="R902" s="136"/>
    </row>
    <row r="903" spans="3:18" x14ac:dyDescent="0.4">
      <c r="C903" s="136"/>
      <c r="D903" s="137"/>
      <c r="E903" s="136"/>
      <c r="F903" s="136"/>
      <c r="G903" s="136"/>
      <c r="H903" s="137"/>
      <c r="I903" s="137"/>
      <c r="J903" s="137"/>
      <c r="K903" s="137"/>
      <c r="L903" s="137"/>
      <c r="M903" s="137"/>
      <c r="N903" s="136"/>
      <c r="O903" s="136"/>
      <c r="P903" s="137"/>
      <c r="Q903" s="138"/>
      <c r="R903" s="136"/>
    </row>
    <row r="904" spans="3:18" x14ac:dyDescent="0.4">
      <c r="C904" s="136"/>
      <c r="D904" s="137"/>
      <c r="E904" s="136"/>
      <c r="F904" s="136"/>
      <c r="G904" s="136"/>
      <c r="H904" s="137"/>
      <c r="I904" s="137"/>
      <c r="J904" s="137"/>
      <c r="K904" s="137"/>
      <c r="L904" s="137"/>
      <c r="M904" s="137"/>
      <c r="N904" s="136"/>
      <c r="O904" s="136"/>
      <c r="P904" s="137"/>
      <c r="Q904" s="138"/>
      <c r="R904" s="136"/>
    </row>
    <row r="905" spans="3:18" x14ac:dyDescent="0.4">
      <c r="C905" s="136"/>
      <c r="D905" s="137"/>
      <c r="E905" s="136"/>
      <c r="F905" s="136"/>
      <c r="G905" s="136"/>
      <c r="H905" s="137"/>
      <c r="I905" s="137"/>
      <c r="J905" s="137"/>
      <c r="K905" s="137"/>
      <c r="L905" s="137"/>
      <c r="M905" s="137"/>
      <c r="N905" s="136"/>
      <c r="O905" s="136"/>
      <c r="P905" s="137"/>
      <c r="Q905" s="138"/>
      <c r="R905" s="136"/>
    </row>
    <row r="906" spans="3:18" x14ac:dyDescent="0.4">
      <c r="C906" s="136"/>
      <c r="D906" s="137"/>
      <c r="E906" s="136"/>
      <c r="F906" s="136"/>
      <c r="G906" s="136"/>
      <c r="H906" s="137"/>
      <c r="I906" s="137"/>
      <c r="J906" s="137"/>
      <c r="K906" s="137"/>
      <c r="L906" s="137"/>
      <c r="M906" s="137"/>
      <c r="N906" s="136"/>
      <c r="O906" s="136"/>
      <c r="P906" s="137"/>
      <c r="Q906" s="138"/>
      <c r="R906" s="136"/>
    </row>
    <row r="907" spans="3:18" x14ac:dyDescent="0.4">
      <c r="C907" s="136"/>
      <c r="D907" s="137"/>
      <c r="E907" s="136"/>
      <c r="F907" s="136"/>
      <c r="G907" s="136"/>
      <c r="H907" s="137"/>
      <c r="I907" s="137"/>
      <c r="J907" s="137"/>
      <c r="K907" s="137"/>
      <c r="L907" s="137"/>
      <c r="M907" s="137"/>
      <c r="N907" s="136"/>
      <c r="O907" s="136"/>
      <c r="P907" s="137"/>
      <c r="Q907" s="138"/>
      <c r="R907" s="136"/>
    </row>
    <row r="908" spans="3:18" x14ac:dyDescent="0.4">
      <c r="C908" s="136"/>
      <c r="D908" s="137"/>
      <c r="E908" s="136"/>
      <c r="F908" s="136"/>
      <c r="G908" s="136"/>
      <c r="H908" s="137"/>
      <c r="I908" s="137"/>
      <c r="J908" s="137"/>
      <c r="K908" s="137"/>
      <c r="L908" s="137"/>
      <c r="M908" s="137"/>
      <c r="N908" s="136"/>
      <c r="O908" s="136"/>
      <c r="P908" s="137"/>
      <c r="Q908" s="138"/>
      <c r="R908" s="136"/>
    </row>
    <row r="909" spans="3:18" x14ac:dyDescent="0.4">
      <c r="C909" s="136"/>
      <c r="D909" s="137"/>
      <c r="E909" s="136"/>
      <c r="F909" s="136"/>
      <c r="G909" s="136"/>
      <c r="H909" s="137"/>
      <c r="I909" s="137"/>
      <c r="J909" s="137"/>
      <c r="K909" s="137"/>
      <c r="L909" s="137"/>
      <c r="M909" s="137"/>
      <c r="N909" s="136"/>
      <c r="O909" s="136"/>
      <c r="P909" s="137"/>
      <c r="Q909" s="138"/>
      <c r="R909" s="136"/>
    </row>
    <row r="910" spans="3:18" x14ac:dyDescent="0.4">
      <c r="C910" s="136"/>
      <c r="D910" s="137"/>
      <c r="E910" s="136"/>
      <c r="F910" s="136"/>
      <c r="G910" s="136"/>
      <c r="H910" s="137"/>
      <c r="I910" s="137"/>
      <c r="J910" s="137"/>
      <c r="K910" s="137"/>
      <c r="L910" s="137"/>
      <c r="M910" s="137"/>
      <c r="N910" s="136"/>
      <c r="O910" s="136"/>
      <c r="P910" s="137"/>
      <c r="Q910" s="138"/>
      <c r="R910" s="136"/>
    </row>
    <row r="911" spans="3:18" x14ac:dyDescent="0.4">
      <c r="C911" s="136"/>
      <c r="D911" s="137"/>
      <c r="E911" s="136"/>
      <c r="F911" s="136"/>
      <c r="G911" s="136"/>
      <c r="H911" s="137"/>
      <c r="I911" s="137"/>
      <c r="J911" s="137"/>
      <c r="K911" s="137"/>
      <c r="L911" s="137"/>
      <c r="M911" s="137"/>
      <c r="N911" s="136"/>
      <c r="O911" s="136"/>
      <c r="P911" s="137"/>
      <c r="Q911" s="138"/>
      <c r="R911" s="136"/>
    </row>
    <row r="912" spans="3:18" x14ac:dyDescent="0.4">
      <c r="C912" s="136"/>
      <c r="D912" s="137"/>
      <c r="E912" s="136"/>
      <c r="F912" s="136"/>
      <c r="G912" s="136"/>
      <c r="H912" s="137"/>
      <c r="I912" s="137"/>
      <c r="J912" s="137"/>
      <c r="K912" s="137"/>
      <c r="L912" s="137"/>
      <c r="M912" s="137"/>
      <c r="N912" s="136"/>
      <c r="O912" s="136"/>
      <c r="P912" s="137"/>
      <c r="Q912" s="138"/>
      <c r="R912" s="136"/>
    </row>
    <row r="913" spans="3:18" x14ac:dyDescent="0.4">
      <c r="C913" s="136"/>
      <c r="D913" s="137"/>
      <c r="E913" s="136"/>
      <c r="F913" s="136"/>
      <c r="G913" s="136"/>
      <c r="H913" s="137"/>
      <c r="I913" s="137"/>
      <c r="J913" s="137"/>
      <c r="K913" s="137"/>
      <c r="L913" s="137"/>
      <c r="M913" s="137"/>
      <c r="N913" s="136"/>
      <c r="O913" s="136"/>
      <c r="P913" s="137"/>
      <c r="Q913" s="138"/>
      <c r="R913" s="136"/>
    </row>
    <row r="914" spans="3:18" x14ac:dyDescent="0.4">
      <c r="C914" s="136"/>
      <c r="D914" s="137"/>
      <c r="E914" s="136"/>
      <c r="F914" s="136"/>
      <c r="G914" s="136"/>
      <c r="H914" s="137"/>
      <c r="I914" s="137"/>
      <c r="J914" s="137"/>
      <c r="K914" s="137"/>
      <c r="L914" s="137"/>
      <c r="M914" s="137"/>
      <c r="N914" s="136"/>
      <c r="O914" s="136"/>
      <c r="P914" s="137"/>
      <c r="Q914" s="138"/>
      <c r="R914" s="136"/>
    </row>
    <row r="915" spans="3:18" x14ac:dyDescent="0.4">
      <c r="C915" s="136"/>
      <c r="D915" s="137"/>
      <c r="E915" s="136"/>
      <c r="F915" s="136"/>
      <c r="G915" s="136"/>
      <c r="H915" s="137"/>
      <c r="I915" s="137"/>
      <c r="J915" s="137"/>
      <c r="K915" s="137"/>
      <c r="L915" s="137"/>
      <c r="M915" s="137"/>
      <c r="N915" s="136"/>
      <c r="O915" s="136"/>
      <c r="P915" s="137"/>
      <c r="Q915" s="138"/>
      <c r="R915" s="136"/>
    </row>
    <row r="916" spans="3:18" x14ac:dyDescent="0.4">
      <c r="C916" s="136"/>
      <c r="D916" s="137"/>
      <c r="E916" s="136"/>
      <c r="F916" s="136"/>
      <c r="G916" s="136"/>
      <c r="H916" s="137"/>
      <c r="I916" s="137"/>
      <c r="J916" s="137"/>
      <c r="K916" s="137"/>
      <c r="L916" s="137"/>
      <c r="M916" s="137"/>
      <c r="N916" s="136"/>
      <c r="O916" s="136"/>
      <c r="P916" s="137"/>
      <c r="Q916" s="138"/>
      <c r="R916" s="136"/>
    </row>
    <row r="917" spans="3:18" x14ac:dyDescent="0.4">
      <c r="C917" s="136"/>
      <c r="D917" s="137"/>
      <c r="E917" s="136"/>
      <c r="F917" s="136"/>
      <c r="G917" s="136"/>
      <c r="H917" s="137"/>
      <c r="I917" s="137"/>
      <c r="J917" s="137"/>
      <c r="K917" s="137"/>
      <c r="L917" s="137"/>
      <c r="M917" s="137"/>
      <c r="N917" s="136"/>
      <c r="O917" s="136"/>
      <c r="P917" s="137"/>
      <c r="Q917" s="138"/>
      <c r="R917" s="136"/>
    </row>
    <row r="918" spans="3:18" x14ac:dyDescent="0.4">
      <c r="C918" s="136"/>
      <c r="D918" s="137"/>
      <c r="E918" s="136"/>
      <c r="F918" s="136"/>
      <c r="G918" s="136"/>
      <c r="H918" s="137"/>
      <c r="I918" s="137"/>
      <c r="J918" s="137"/>
      <c r="K918" s="137"/>
      <c r="L918" s="137"/>
      <c r="M918" s="137"/>
      <c r="N918" s="136"/>
      <c r="O918" s="136"/>
      <c r="P918" s="137"/>
      <c r="Q918" s="138"/>
      <c r="R918" s="136"/>
    </row>
    <row r="919" spans="3:18" x14ac:dyDescent="0.4">
      <c r="C919" s="136"/>
      <c r="D919" s="137"/>
      <c r="E919" s="136"/>
      <c r="F919" s="136"/>
      <c r="G919" s="136"/>
      <c r="H919" s="137"/>
      <c r="I919" s="137"/>
      <c r="J919" s="137"/>
      <c r="K919" s="137"/>
      <c r="L919" s="137"/>
      <c r="M919" s="137"/>
      <c r="N919" s="136"/>
      <c r="O919" s="136"/>
      <c r="P919" s="137"/>
      <c r="Q919" s="138"/>
      <c r="R919" s="136"/>
    </row>
    <row r="920" spans="3:18" x14ac:dyDescent="0.4">
      <c r="C920" s="136"/>
      <c r="D920" s="137"/>
      <c r="E920" s="136"/>
      <c r="F920" s="136"/>
      <c r="G920" s="136"/>
      <c r="H920" s="137"/>
      <c r="I920" s="137"/>
      <c r="J920" s="137"/>
      <c r="K920" s="137"/>
      <c r="L920" s="137"/>
      <c r="M920" s="137"/>
      <c r="N920" s="136"/>
      <c r="O920" s="136"/>
      <c r="P920" s="137"/>
      <c r="Q920" s="138"/>
      <c r="R920" s="136"/>
    </row>
    <row r="921" spans="3:18" x14ac:dyDescent="0.4">
      <c r="C921" s="136"/>
      <c r="D921" s="137"/>
      <c r="E921" s="136"/>
      <c r="F921" s="136"/>
      <c r="G921" s="136"/>
      <c r="H921" s="137"/>
      <c r="I921" s="137"/>
      <c r="J921" s="137"/>
      <c r="K921" s="137"/>
      <c r="L921" s="137"/>
      <c r="M921" s="137"/>
      <c r="N921" s="136"/>
      <c r="O921" s="136"/>
      <c r="P921" s="137"/>
      <c r="Q921" s="138"/>
      <c r="R921" s="136"/>
    </row>
    <row r="922" spans="3:18" x14ac:dyDescent="0.4">
      <c r="C922" s="136"/>
      <c r="D922" s="137"/>
      <c r="E922" s="136"/>
      <c r="F922" s="136"/>
      <c r="G922" s="136"/>
      <c r="H922" s="137"/>
      <c r="I922" s="137"/>
      <c r="J922" s="137"/>
      <c r="K922" s="137"/>
      <c r="L922" s="137"/>
      <c r="M922" s="137"/>
      <c r="N922" s="136"/>
      <c r="O922" s="136"/>
      <c r="P922" s="137"/>
      <c r="Q922" s="138"/>
      <c r="R922" s="136"/>
    </row>
    <row r="923" spans="3:18" x14ac:dyDescent="0.4">
      <c r="C923" s="136"/>
      <c r="D923" s="137"/>
      <c r="E923" s="136"/>
      <c r="F923" s="136"/>
      <c r="G923" s="136"/>
      <c r="H923" s="137"/>
      <c r="I923" s="137"/>
      <c r="J923" s="137"/>
      <c r="K923" s="137"/>
      <c r="L923" s="137"/>
      <c r="M923" s="137"/>
      <c r="N923" s="136"/>
      <c r="O923" s="136"/>
      <c r="P923" s="137"/>
      <c r="Q923" s="138"/>
      <c r="R923" s="136"/>
    </row>
    <row r="924" spans="3:18" x14ac:dyDescent="0.4">
      <c r="C924" s="136"/>
      <c r="D924" s="137"/>
      <c r="E924" s="136"/>
      <c r="F924" s="136"/>
      <c r="G924" s="136"/>
      <c r="H924" s="137"/>
      <c r="I924" s="137"/>
      <c r="J924" s="137"/>
      <c r="K924" s="137"/>
      <c r="L924" s="137"/>
      <c r="M924" s="137"/>
      <c r="N924" s="136"/>
      <c r="O924" s="136"/>
      <c r="P924" s="137"/>
      <c r="Q924" s="138"/>
      <c r="R924" s="136"/>
    </row>
    <row r="925" spans="3:18" x14ac:dyDescent="0.4">
      <c r="C925" s="136"/>
      <c r="D925" s="137"/>
      <c r="E925" s="136"/>
      <c r="F925" s="136"/>
      <c r="G925" s="136"/>
      <c r="H925" s="137"/>
      <c r="I925" s="137"/>
      <c r="J925" s="137"/>
      <c r="K925" s="137"/>
      <c r="L925" s="137"/>
      <c r="M925" s="137"/>
      <c r="N925" s="136"/>
      <c r="O925" s="136"/>
      <c r="P925" s="137"/>
      <c r="Q925" s="138"/>
      <c r="R925" s="136"/>
    </row>
    <row r="926" spans="3:18" x14ac:dyDescent="0.4">
      <c r="C926" s="136"/>
      <c r="D926" s="137"/>
      <c r="E926" s="136"/>
      <c r="F926" s="136"/>
      <c r="G926" s="136"/>
      <c r="H926" s="137"/>
      <c r="I926" s="137"/>
      <c r="J926" s="137"/>
      <c r="K926" s="137"/>
      <c r="L926" s="137"/>
      <c r="M926" s="137"/>
      <c r="N926" s="136"/>
      <c r="O926" s="136"/>
      <c r="P926" s="137"/>
      <c r="Q926" s="138"/>
      <c r="R926" s="136"/>
    </row>
    <row r="927" spans="3:18" x14ac:dyDescent="0.4">
      <c r="C927" s="136"/>
      <c r="D927" s="137"/>
      <c r="E927" s="136"/>
      <c r="F927" s="136"/>
      <c r="G927" s="136"/>
      <c r="H927" s="137"/>
      <c r="I927" s="137"/>
      <c r="J927" s="137"/>
      <c r="K927" s="137"/>
      <c r="L927" s="137"/>
      <c r="M927" s="137"/>
      <c r="N927" s="136"/>
      <c r="O927" s="136"/>
      <c r="P927" s="137"/>
      <c r="Q927" s="138"/>
      <c r="R927" s="136"/>
    </row>
    <row r="928" spans="3:18" x14ac:dyDescent="0.4">
      <c r="C928" s="136"/>
      <c r="D928" s="137"/>
      <c r="E928" s="136"/>
      <c r="F928" s="136"/>
      <c r="G928" s="136"/>
      <c r="H928" s="137"/>
      <c r="I928" s="137"/>
      <c r="J928" s="137"/>
      <c r="K928" s="137"/>
      <c r="L928" s="137"/>
      <c r="M928" s="137"/>
      <c r="N928" s="136"/>
      <c r="O928" s="136"/>
      <c r="P928" s="137"/>
      <c r="Q928" s="138"/>
      <c r="R928" s="136"/>
    </row>
    <row r="929" spans="3:18" x14ac:dyDescent="0.4">
      <c r="C929" s="136"/>
      <c r="D929" s="137"/>
      <c r="E929" s="136"/>
      <c r="F929" s="136"/>
      <c r="G929" s="136"/>
      <c r="H929" s="137"/>
      <c r="I929" s="137"/>
      <c r="J929" s="137"/>
      <c r="K929" s="137"/>
      <c r="L929" s="137"/>
      <c r="M929" s="137"/>
      <c r="N929" s="136"/>
      <c r="O929" s="136"/>
      <c r="P929" s="137"/>
      <c r="Q929" s="138"/>
      <c r="R929" s="136"/>
    </row>
    <row r="930" spans="3:18" x14ac:dyDescent="0.4">
      <c r="C930" s="136"/>
      <c r="D930" s="137"/>
      <c r="E930" s="136"/>
      <c r="F930" s="136"/>
      <c r="G930" s="136"/>
      <c r="H930" s="137"/>
      <c r="I930" s="137"/>
      <c r="J930" s="137"/>
      <c r="K930" s="137"/>
      <c r="L930" s="137"/>
      <c r="M930" s="137"/>
      <c r="N930" s="136"/>
      <c r="O930" s="136"/>
      <c r="P930" s="137"/>
      <c r="Q930" s="138"/>
      <c r="R930" s="136"/>
    </row>
    <row r="931" spans="3:18" x14ac:dyDescent="0.4">
      <c r="C931" s="136"/>
      <c r="D931" s="137"/>
      <c r="E931" s="136"/>
      <c r="F931" s="136"/>
      <c r="G931" s="136"/>
      <c r="H931" s="137"/>
      <c r="I931" s="137"/>
      <c r="J931" s="137"/>
      <c r="K931" s="137"/>
      <c r="L931" s="137"/>
      <c r="M931" s="137"/>
      <c r="N931" s="136"/>
      <c r="O931" s="136"/>
      <c r="P931" s="137"/>
      <c r="Q931" s="138"/>
      <c r="R931" s="136"/>
    </row>
    <row r="932" spans="3:18" x14ac:dyDescent="0.4">
      <c r="C932" s="136"/>
      <c r="D932" s="137"/>
      <c r="E932" s="136"/>
      <c r="F932" s="136"/>
      <c r="G932" s="136"/>
      <c r="H932" s="137"/>
      <c r="I932" s="137"/>
      <c r="J932" s="137"/>
      <c r="K932" s="137"/>
      <c r="L932" s="137"/>
      <c r="M932" s="137"/>
      <c r="N932" s="136"/>
      <c r="O932" s="136"/>
      <c r="P932" s="137"/>
      <c r="Q932" s="138"/>
      <c r="R932" s="136"/>
    </row>
    <row r="933" spans="3:18" x14ac:dyDescent="0.4">
      <c r="C933" s="136"/>
      <c r="D933" s="137"/>
      <c r="E933" s="136"/>
      <c r="F933" s="136"/>
      <c r="G933" s="136"/>
      <c r="H933" s="137"/>
      <c r="I933" s="137"/>
      <c r="J933" s="137"/>
      <c r="K933" s="137"/>
      <c r="L933" s="137"/>
      <c r="M933" s="137"/>
      <c r="N933" s="136"/>
      <c r="O933" s="136"/>
      <c r="P933" s="137"/>
      <c r="Q933" s="138"/>
      <c r="R933" s="136"/>
    </row>
    <row r="934" spans="3:18" x14ac:dyDescent="0.4">
      <c r="C934" s="136"/>
      <c r="D934" s="137"/>
      <c r="E934" s="136"/>
      <c r="F934" s="136"/>
      <c r="G934" s="136"/>
      <c r="H934" s="137"/>
      <c r="I934" s="137"/>
      <c r="J934" s="137"/>
      <c r="K934" s="137"/>
      <c r="L934" s="137"/>
      <c r="M934" s="137"/>
      <c r="N934" s="136"/>
      <c r="O934" s="136"/>
      <c r="P934" s="137"/>
      <c r="Q934" s="138"/>
      <c r="R934" s="136"/>
    </row>
    <row r="935" spans="3:18" x14ac:dyDescent="0.4">
      <c r="C935" s="136"/>
      <c r="D935" s="137"/>
      <c r="E935" s="136"/>
      <c r="F935" s="136"/>
      <c r="G935" s="136"/>
      <c r="H935" s="137"/>
      <c r="I935" s="137"/>
      <c r="J935" s="137"/>
      <c r="K935" s="137"/>
      <c r="L935" s="137"/>
      <c r="M935" s="137"/>
      <c r="N935" s="136"/>
      <c r="O935" s="136"/>
      <c r="P935" s="137"/>
      <c r="Q935" s="138"/>
      <c r="R935" s="136"/>
    </row>
    <row r="936" spans="3:18" x14ac:dyDescent="0.4">
      <c r="C936" s="136"/>
      <c r="D936" s="137"/>
      <c r="E936" s="136"/>
      <c r="F936" s="136"/>
      <c r="G936" s="136"/>
      <c r="H936" s="137"/>
      <c r="I936" s="137"/>
      <c r="J936" s="137"/>
      <c r="K936" s="137"/>
      <c r="L936" s="137"/>
      <c r="M936" s="137"/>
      <c r="N936" s="136"/>
      <c r="O936" s="136"/>
      <c r="P936" s="137"/>
      <c r="Q936" s="138"/>
      <c r="R936" s="136"/>
    </row>
    <row r="937" spans="3:18" x14ac:dyDescent="0.4">
      <c r="C937" s="136"/>
      <c r="D937" s="137"/>
      <c r="E937" s="136"/>
      <c r="F937" s="136"/>
      <c r="G937" s="136"/>
      <c r="H937" s="137"/>
      <c r="I937" s="137"/>
      <c r="J937" s="137"/>
      <c r="K937" s="137"/>
      <c r="L937" s="137"/>
      <c r="M937" s="137"/>
      <c r="N937" s="136"/>
      <c r="O937" s="136"/>
      <c r="P937" s="137"/>
      <c r="Q937" s="138"/>
      <c r="R937" s="136"/>
    </row>
    <row r="938" spans="3:18" x14ac:dyDescent="0.4">
      <c r="C938" s="136"/>
      <c r="D938" s="137"/>
      <c r="E938" s="136"/>
      <c r="F938" s="136"/>
      <c r="G938" s="136"/>
      <c r="H938" s="137"/>
      <c r="I938" s="137"/>
      <c r="J938" s="137"/>
      <c r="K938" s="137"/>
      <c r="L938" s="137"/>
      <c r="M938" s="137"/>
      <c r="N938" s="136"/>
      <c r="O938" s="136"/>
      <c r="P938" s="137"/>
      <c r="Q938" s="138"/>
      <c r="R938" s="136"/>
    </row>
    <row r="939" spans="3:18" x14ac:dyDescent="0.4">
      <c r="C939" s="136"/>
      <c r="D939" s="137"/>
      <c r="E939" s="136"/>
      <c r="F939" s="136"/>
      <c r="G939" s="136"/>
      <c r="H939" s="137"/>
      <c r="I939" s="137"/>
      <c r="J939" s="137"/>
      <c r="K939" s="137"/>
      <c r="L939" s="137"/>
      <c r="M939" s="137"/>
      <c r="N939" s="136"/>
      <c r="O939" s="136"/>
      <c r="P939" s="137"/>
      <c r="Q939" s="138"/>
      <c r="R939" s="136"/>
    </row>
    <row r="940" spans="3:18" x14ac:dyDescent="0.4">
      <c r="C940" s="136"/>
      <c r="D940" s="137"/>
      <c r="E940" s="136"/>
      <c r="F940" s="136"/>
      <c r="G940" s="136"/>
      <c r="H940" s="137"/>
      <c r="I940" s="137"/>
      <c r="J940" s="137"/>
      <c r="K940" s="137"/>
      <c r="L940" s="137"/>
      <c r="M940" s="137"/>
      <c r="N940" s="136"/>
      <c r="O940" s="136"/>
      <c r="P940" s="137"/>
      <c r="Q940" s="138"/>
      <c r="R940" s="136"/>
    </row>
    <row r="941" spans="3:18" x14ac:dyDescent="0.4">
      <c r="C941" s="136"/>
      <c r="D941" s="137"/>
      <c r="E941" s="136"/>
      <c r="F941" s="136"/>
      <c r="G941" s="136"/>
      <c r="H941" s="137"/>
      <c r="I941" s="137"/>
      <c r="J941" s="137"/>
      <c r="K941" s="137"/>
      <c r="L941" s="137"/>
      <c r="M941" s="137"/>
      <c r="N941" s="136"/>
      <c r="O941" s="136"/>
      <c r="P941" s="137"/>
      <c r="Q941" s="138"/>
      <c r="R941" s="136"/>
    </row>
    <row r="942" spans="3:18" x14ac:dyDescent="0.4">
      <c r="C942" s="136"/>
      <c r="D942" s="137"/>
      <c r="E942" s="136"/>
      <c r="F942" s="136"/>
      <c r="G942" s="136"/>
      <c r="H942" s="137"/>
      <c r="I942" s="137"/>
      <c r="J942" s="137"/>
      <c r="K942" s="137"/>
      <c r="L942" s="137"/>
      <c r="M942" s="137"/>
      <c r="N942" s="136"/>
      <c r="O942" s="136"/>
      <c r="P942" s="137"/>
      <c r="Q942" s="138"/>
      <c r="R942" s="136"/>
    </row>
    <row r="943" spans="3:18" x14ac:dyDescent="0.4">
      <c r="C943" s="136"/>
      <c r="D943" s="137"/>
      <c r="E943" s="136"/>
      <c r="F943" s="136"/>
      <c r="G943" s="136"/>
      <c r="H943" s="137"/>
      <c r="I943" s="137"/>
      <c r="J943" s="137"/>
      <c r="K943" s="137"/>
      <c r="L943" s="137"/>
      <c r="M943" s="137"/>
      <c r="N943" s="136"/>
      <c r="O943" s="136"/>
      <c r="P943" s="137"/>
      <c r="Q943" s="138"/>
      <c r="R943" s="136"/>
    </row>
    <row r="944" spans="3:18" x14ac:dyDescent="0.4">
      <c r="C944" s="136"/>
      <c r="D944" s="137"/>
      <c r="E944" s="136"/>
      <c r="F944" s="136"/>
      <c r="G944" s="136"/>
      <c r="H944" s="137"/>
      <c r="I944" s="137"/>
      <c r="J944" s="137"/>
      <c r="K944" s="137"/>
      <c r="L944" s="137"/>
      <c r="M944" s="137"/>
      <c r="N944" s="136"/>
      <c r="O944" s="136"/>
      <c r="P944" s="137"/>
      <c r="Q944" s="138"/>
      <c r="R944" s="136"/>
    </row>
    <row r="945" spans="3:18" x14ac:dyDescent="0.4">
      <c r="C945" s="136"/>
      <c r="D945" s="137"/>
      <c r="E945" s="136"/>
      <c r="F945" s="136"/>
      <c r="G945" s="136"/>
      <c r="H945" s="137"/>
      <c r="I945" s="137"/>
      <c r="J945" s="137"/>
      <c r="K945" s="137"/>
      <c r="L945" s="137"/>
      <c r="M945" s="137"/>
      <c r="N945" s="136"/>
      <c r="O945" s="136"/>
      <c r="P945" s="137"/>
      <c r="Q945" s="138"/>
      <c r="R945" s="136"/>
    </row>
    <row r="946" spans="3:18" x14ac:dyDescent="0.4">
      <c r="C946" s="136"/>
      <c r="D946" s="137"/>
      <c r="E946" s="136"/>
      <c r="F946" s="136"/>
      <c r="G946" s="136"/>
      <c r="H946" s="137"/>
      <c r="I946" s="137"/>
      <c r="J946" s="137"/>
      <c r="K946" s="137"/>
      <c r="L946" s="137"/>
      <c r="M946" s="137"/>
      <c r="N946" s="136"/>
      <c r="O946" s="136"/>
      <c r="P946" s="137"/>
      <c r="Q946" s="138"/>
      <c r="R946" s="136"/>
    </row>
    <row r="947" spans="3:18" x14ac:dyDescent="0.4">
      <c r="C947" s="136"/>
      <c r="D947" s="137"/>
      <c r="E947" s="136"/>
      <c r="F947" s="136"/>
      <c r="G947" s="136"/>
      <c r="H947" s="137"/>
      <c r="I947" s="137"/>
      <c r="J947" s="137"/>
      <c r="K947" s="137"/>
      <c r="L947" s="137"/>
      <c r="M947" s="137"/>
      <c r="N947" s="136"/>
      <c r="O947" s="136"/>
      <c r="P947" s="137"/>
      <c r="Q947" s="138"/>
      <c r="R947" s="136"/>
    </row>
    <row r="948" spans="3:18" x14ac:dyDescent="0.4">
      <c r="C948" s="136"/>
      <c r="D948" s="137"/>
      <c r="E948" s="136"/>
      <c r="F948" s="136"/>
      <c r="G948" s="136"/>
      <c r="H948" s="137"/>
      <c r="I948" s="137"/>
      <c r="J948" s="137"/>
      <c r="K948" s="137"/>
      <c r="L948" s="137"/>
      <c r="M948" s="137"/>
      <c r="N948" s="136"/>
      <c r="O948" s="136"/>
      <c r="P948" s="137"/>
      <c r="Q948" s="138"/>
      <c r="R948" s="136"/>
    </row>
    <row r="949" spans="3:18" x14ac:dyDescent="0.4">
      <c r="C949" s="136"/>
      <c r="D949" s="137"/>
      <c r="E949" s="136"/>
      <c r="F949" s="136"/>
      <c r="G949" s="136"/>
      <c r="H949" s="137"/>
      <c r="I949" s="137"/>
      <c r="J949" s="137"/>
      <c r="K949" s="137"/>
      <c r="L949" s="137"/>
      <c r="M949" s="137"/>
      <c r="N949" s="136"/>
      <c r="O949" s="136"/>
      <c r="P949" s="137"/>
      <c r="Q949" s="138"/>
      <c r="R949" s="136"/>
    </row>
    <row r="950" spans="3:18" x14ac:dyDescent="0.4">
      <c r="C950" s="136"/>
      <c r="D950" s="137"/>
      <c r="E950" s="136"/>
      <c r="F950" s="136"/>
      <c r="G950" s="136"/>
      <c r="H950" s="137"/>
      <c r="I950" s="137"/>
      <c r="J950" s="137"/>
      <c r="K950" s="137"/>
      <c r="L950" s="137"/>
      <c r="M950" s="137"/>
      <c r="N950" s="136"/>
      <c r="O950" s="136"/>
      <c r="P950" s="137"/>
      <c r="Q950" s="138"/>
      <c r="R950" s="136"/>
    </row>
    <row r="951" spans="3:18" x14ac:dyDescent="0.4">
      <c r="C951" s="136"/>
      <c r="D951" s="137"/>
      <c r="E951" s="136"/>
      <c r="F951" s="136"/>
      <c r="G951" s="136"/>
      <c r="H951" s="137"/>
      <c r="I951" s="137"/>
      <c r="J951" s="137"/>
      <c r="K951" s="137"/>
      <c r="L951" s="137"/>
      <c r="M951" s="137"/>
      <c r="N951" s="136"/>
      <c r="O951" s="136"/>
      <c r="P951" s="137"/>
      <c r="Q951" s="138"/>
      <c r="R951" s="136"/>
    </row>
    <row r="952" spans="3:18" x14ac:dyDescent="0.4">
      <c r="C952" s="136"/>
      <c r="D952" s="137"/>
      <c r="E952" s="136"/>
      <c r="F952" s="136"/>
      <c r="G952" s="136"/>
      <c r="H952" s="137"/>
      <c r="I952" s="137"/>
      <c r="J952" s="137"/>
      <c r="K952" s="137"/>
      <c r="L952" s="137"/>
      <c r="M952" s="137"/>
      <c r="N952" s="136"/>
      <c r="O952" s="136"/>
      <c r="P952" s="137"/>
      <c r="Q952" s="138"/>
      <c r="R952" s="136"/>
    </row>
    <row r="953" spans="3:18" x14ac:dyDescent="0.4">
      <c r="C953" s="136"/>
      <c r="D953" s="137"/>
      <c r="E953" s="136"/>
      <c r="F953" s="136"/>
      <c r="G953" s="136"/>
      <c r="H953" s="137"/>
      <c r="I953" s="137"/>
      <c r="J953" s="137"/>
      <c r="K953" s="137"/>
      <c r="L953" s="137"/>
      <c r="M953" s="137"/>
      <c r="N953" s="136"/>
      <c r="O953" s="136"/>
      <c r="P953" s="137"/>
      <c r="Q953" s="138"/>
      <c r="R953" s="136"/>
    </row>
    <row r="954" spans="3:18" x14ac:dyDescent="0.4">
      <c r="C954" s="136"/>
      <c r="D954" s="137"/>
      <c r="E954" s="136"/>
      <c r="F954" s="136"/>
      <c r="G954" s="136"/>
      <c r="H954" s="137"/>
      <c r="I954" s="137"/>
      <c r="J954" s="137"/>
      <c r="K954" s="137"/>
      <c r="L954" s="137"/>
      <c r="M954" s="137"/>
      <c r="N954" s="136"/>
      <c r="O954" s="136"/>
      <c r="P954" s="137"/>
      <c r="Q954" s="138"/>
      <c r="R954" s="136"/>
    </row>
    <row r="955" spans="3:18" x14ac:dyDescent="0.4">
      <c r="C955" s="136"/>
      <c r="D955" s="137"/>
      <c r="E955" s="136"/>
      <c r="F955" s="136"/>
      <c r="G955" s="136"/>
      <c r="H955" s="137"/>
      <c r="I955" s="137"/>
      <c r="J955" s="137"/>
      <c r="K955" s="137"/>
      <c r="L955" s="137"/>
      <c r="M955" s="137"/>
      <c r="N955" s="136"/>
      <c r="O955" s="136"/>
      <c r="P955" s="137"/>
      <c r="Q955" s="138"/>
      <c r="R955" s="136"/>
    </row>
    <row r="956" spans="3:18" x14ac:dyDescent="0.4">
      <c r="C956" s="136"/>
      <c r="D956" s="137"/>
      <c r="E956" s="136"/>
      <c r="F956" s="136"/>
      <c r="G956" s="136"/>
      <c r="H956" s="137"/>
      <c r="I956" s="137"/>
      <c r="J956" s="137"/>
      <c r="K956" s="137"/>
      <c r="L956" s="137"/>
      <c r="M956" s="137"/>
      <c r="N956" s="136"/>
      <c r="O956" s="136"/>
      <c r="P956" s="137"/>
      <c r="Q956" s="138"/>
      <c r="R956" s="136"/>
    </row>
    <row r="957" spans="3:18" x14ac:dyDescent="0.4">
      <c r="C957" s="136"/>
      <c r="D957" s="137"/>
      <c r="E957" s="136"/>
      <c r="F957" s="136"/>
      <c r="G957" s="136"/>
      <c r="H957" s="137"/>
      <c r="I957" s="137"/>
      <c r="J957" s="137"/>
      <c r="K957" s="137"/>
      <c r="L957" s="137"/>
      <c r="M957" s="137"/>
      <c r="N957" s="136"/>
      <c r="O957" s="136"/>
      <c r="P957" s="137"/>
      <c r="Q957" s="138"/>
      <c r="R957" s="136"/>
    </row>
    <row r="958" spans="3:18" x14ac:dyDescent="0.4">
      <c r="C958" s="136"/>
      <c r="D958" s="137"/>
      <c r="E958" s="136"/>
      <c r="F958" s="136"/>
      <c r="G958" s="136"/>
      <c r="H958" s="137"/>
      <c r="I958" s="137"/>
      <c r="J958" s="137"/>
      <c r="K958" s="137"/>
      <c r="L958" s="137"/>
      <c r="M958" s="137"/>
      <c r="N958" s="136"/>
      <c r="O958" s="136"/>
      <c r="P958" s="137"/>
      <c r="Q958" s="138"/>
      <c r="R958" s="136"/>
    </row>
    <row r="959" spans="3:18" x14ac:dyDescent="0.4">
      <c r="C959" s="136"/>
      <c r="D959" s="137"/>
      <c r="E959" s="136"/>
      <c r="F959" s="136"/>
      <c r="G959" s="136"/>
      <c r="H959" s="137"/>
      <c r="I959" s="137"/>
      <c r="J959" s="137"/>
      <c r="K959" s="137"/>
      <c r="L959" s="137"/>
      <c r="M959" s="137"/>
      <c r="N959" s="136"/>
      <c r="O959" s="136"/>
      <c r="P959" s="137"/>
      <c r="Q959" s="138"/>
      <c r="R959" s="136"/>
    </row>
    <row r="960" spans="3:18" x14ac:dyDescent="0.4">
      <c r="C960" s="136"/>
      <c r="D960" s="137"/>
      <c r="E960" s="136"/>
      <c r="F960" s="136"/>
      <c r="G960" s="136"/>
      <c r="H960" s="137"/>
      <c r="I960" s="137"/>
      <c r="J960" s="137"/>
      <c r="K960" s="137"/>
      <c r="L960" s="137"/>
      <c r="M960" s="137"/>
      <c r="N960" s="136"/>
      <c r="O960" s="136"/>
      <c r="P960" s="137"/>
      <c r="Q960" s="138"/>
      <c r="R960" s="136"/>
    </row>
    <row r="961" spans="3:18" x14ac:dyDescent="0.4">
      <c r="C961" s="136"/>
      <c r="D961" s="137"/>
      <c r="E961" s="136"/>
      <c r="F961" s="136"/>
      <c r="G961" s="136"/>
      <c r="H961" s="137"/>
      <c r="I961" s="137"/>
      <c r="J961" s="137"/>
      <c r="K961" s="137"/>
      <c r="L961" s="137"/>
      <c r="M961" s="137"/>
      <c r="N961" s="136"/>
      <c r="O961" s="136"/>
      <c r="P961" s="137"/>
      <c r="Q961" s="138"/>
      <c r="R961" s="136"/>
    </row>
    <row r="962" spans="3:18" x14ac:dyDescent="0.4">
      <c r="C962" s="136"/>
      <c r="D962" s="137"/>
      <c r="E962" s="136"/>
      <c r="F962" s="136"/>
      <c r="G962" s="136"/>
      <c r="H962" s="137"/>
      <c r="I962" s="137"/>
      <c r="J962" s="137"/>
      <c r="K962" s="137"/>
      <c r="L962" s="137"/>
      <c r="M962" s="137"/>
      <c r="N962" s="136"/>
      <c r="O962" s="136"/>
      <c r="P962" s="137"/>
      <c r="Q962" s="138"/>
      <c r="R962" s="136"/>
    </row>
    <row r="963" spans="3:18" x14ac:dyDescent="0.4">
      <c r="C963" s="136"/>
      <c r="D963" s="137"/>
      <c r="E963" s="136"/>
      <c r="F963" s="136"/>
      <c r="G963" s="136"/>
      <c r="H963" s="137"/>
      <c r="I963" s="137"/>
      <c r="J963" s="137"/>
      <c r="K963" s="137"/>
      <c r="L963" s="137"/>
      <c r="M963" s="137"/>
      <c r="N963" s="136"/>
      <c r="O963" s="136"/>
      <c r="P963" s="137"/>
      <c r="Q963" s="138"/>
      <c r="R963" s="136"/>
    </row>
    <row r="964" spans="3:18" x14ac:dyDescent="0.4">
      <c r="C964" s="136"/>
      <c r="D964" s="137"/>
      <c r="E964" s="136"/>
      <c r="F964" s="136"/>
      <c r="G964" s="136"/>
      <c r="H964" s="137"/>
      <c r="I964" s="137"/>
      <c r="J964" s="137"/>
      <c r="K964" s="137"/>
      <c r="L964" s="137"/>
      <c r="M964" s="137"/>
      <c r="N964" s="136"/>
      <c r="O964" s="136"/>
      <c r="P964" s="137"/>
      <c r="Q964" s="138"/>
      <c r="R964" s="136"/>
    </row>
    <row r="965" spans="3:18" x14ac:dyDescent="0.4">
      <c r="C965" s="136"/>
      <c r="D965" s="137"/>
      <c r="E965" s="136"/>
      <c r="F965" s="136"/>
      <c r="G965" s="136"/>
      <c r="H965" s="137"/>
      <c r="I965" s="137"/>
      <c r="J965" s="137"/>
      <c r="K965" s="137"/>
      <c r="L965" s="137"/>
      <c r="M965" s="137"/>
      <c r="N965" s="136"/>
      <c r="O965" s="136"/>
      <c r="P965" s="137"/>
      <c r="Q965" s="138"/>
      <c r="R965" s="136"/>
    </row>
    <row r="966" spans="3:18" x14ac:dyDescent="0.4">
      <c r="C966" s="136"/>
      <c r="D966" s="137"/>
      <c r="E966" s="136"/>
      <c r="F966" s="136"/>
      <c r="G966" s="136"/>
      <c r="H966" s="137"/>
      <c r="I966" s="137"/>
      <c r="J966" s="137"/>
      <c r="K966" s="137"/>
      <c r="L966" s="137"/>
      <c r="M966" s="137"/>
      <c r="N966" s="136"/>
      <c r="O966" s="136"/>
      <c r="P966" s="137"/>
      <c r="Q966" s="138"/>
      <c r="R966" s="136"/>
    </row>
    <row r="967" spans="3:18" x14ac:dyDescent="0.4">
      <c r="C967" s="136"/>
      <c r="D967" s="137"/>
      <c r="E967" s="136"/>
      <c r="F967" s="136"/>
      <c r="G967" s="136"/>
      <c r="H967" s="137"/>
      <c r="I967" s="137"/>
      <c r="J967" s="137"/>
      <c r="K967" s="137"/>
      <c r="L967" s="137"/>
      <c r="M967" s="137"/>
      <c r="N967" s="136"/>
      <c r="O967" s="136"/>
      <c r="P967" s="137"/>
      <c r="Q967" s="138"/>
      <c r="R967" s="136"/>
    </row>
    <row r="968" spans="3:18" x14ac:dyDescent="0.4">
      <c r="C968" s="136"/>
      <c r="D968" s="137"/>
      <c r="E968" s="136"/>
      <c r="F968" s="136"/>
      <c r="G968" s="136"/>
      <c r="H968" s="137"/>
      <c r="I968" s="137"/>
      <c r="J968" s="137"/>
      <c r="K968" s="137"/>
      <c r="L968" s="137"/>
      <c r="M968" s="137"/>
      <c r="N968" s="136"/>
      <c r="O968" s="136"/>
      <c r="P968" s="137"/>
      <c r="Q968" s="138"/>
      <c r="R968" s="136"/>
    </row>
    <row r="969" spans="3:18" x14ac:dyDescent="0.4">
      <c r="C969" s="136"/>
      <c r="D969" s="137"/>
      <c r="E969" s="136"/>
      <c r="F969" s="136"/>
      <c r="G969" s="136"/>
      <c r="H969" s="137"/>
      <c r="I969" s="137"/>
      <c r="J969" s="137"/>
      <c r="K969" s="137"/>
      <c r="L969" s="137"/>
      <c r="M969" s="137"/>
      <c r="N969" s="136"/>
      <c r="O969" s="136"/>
      <c r="P969" s="137"/>
      <c r="Q969" s="138"/>
      <c r="R969" s="136"/>
    </row>
    <row r="970" spans="3:18" x14ac:dyDescent="0.4">
      <c r="C970" s="136"/>
      <c r="D970" s="137"/>
      <c r="E970" s="136"/>
      <c r="F970" s="136"/>
      <c r="G970" s="136"/>
      <c r="H970" s="137"/>
      <c r="I970" s="137"/>
      <c r="J970" s="137"/>
      <c r="K970" s="137"/>
      <c r="L970" s="137"/>
      <c r="M970" s="137"/>
      <c r="N970" s="136"/>
      <c r="O970" s="136"/>
      <c r="P970" s="137"/>
      <c r="Q970" s="138"/>
      <c r="R970" s="136"/>
    </row>
    <row r="971" spans="3:18" x14ac:dyDescent="0.4">
      <c r="C971" s="136"/>
      <c r="D971" s="137"/>
      <c r="E971" s="136"/>
      <c r="F971" s="136"/>
      <c r="G971" s="136"/>
      <c r="H971" s="137"/>
      <c r="I971" s="137"/>
      <c r="J971" s="137"/>
      <c r="K971" s="137"/>
      <c r="L971" s="137"/>
      <c r="M971" s="137"/>
      <c r="N971" s="136"/>
      <c r="O971" s="136"/>
      <c r="P971" s="137"/>
      <c r="Q971" s="138"/>
      <c r="R971" s="136"/>
    </row>
    <row r="972" spans="3:18" x14ac:dyDescent="0.4">
      <c r="C972" s="136"/>
      <c r="D972" s="137"/>
      <c r="E972" s="136"/>
      <c r="F972" s="136"/>
      <c r="G972" s="136"/>
      <c r="H972" s="137"/>
      <c r="I972" s="137"/>
      <c r="J972" s="137"/>
      <c r="K972" s="137"/>
      <c r="L972" s="137"/>
      <c r="M972" s="137"/>
      <c r="N972" s="136"/>
      <c r="O972" s="136"/>
      <c r="P972" s="137"/>
      <c r="Q972" s="138"/>
      <c r="R972" s="136"/>
    </row>
    <row r="973" spans="3:18" x14ac:dyDescent="0.4">
      <c r="C973" s="136"/>
      <c r="D973" s="137"/>
      <c r="E973" s="136"/>
      <c r="F973" s="136"/>
      <c r="G973" s="136"/>
      <c r="H973" s="137"/>
      <c r="I973" s="137"/>
      <c r="J973" s="137"/>
      <c r="K973" s="137"/>
      <c r="L973" s="137"/>
      <c r="M973" s="137"/>
      <c r="N973" s="136"/>
      <c r="O973" s="136"/>
      <c r="P973" s="137"/>
      <c r="Q973" s="138"/>
      <c r="R973" s="136"/>
    </row>
    <row r="974" spans="3:18" x14ac:dyDescent="0.4">
      <c r="C974" s="136"/>
      <c r="D974" s="137"/>
      <c r="E974" s="136"/>
      <c r="F974" s="136"/>
      <c r="G974" s="136"/>
      <c r="H974" s="137"/>
      <c r="I974" s="137"/>
      <c r="J974" s="137"/>
      <c r="K974" s="137"/>
      <c r="L974" s="137"/>
      <c r="M974" s="137"/>
      <c r="N974" s="136"/>
      <c r="O974" s="136"/>
      <c r="P974" s="137"/>
      <c r="Q974" s="138"/>
      <c r="R974" s="136"/>
    </row>
    <row r="975" spans="3:18" x14ac:dyDescent="0.4">
      <c r="C975" s="136"/>
      <c r="D975" s="137"/>
      <c r="E975" s="136"/>
      <c r="F975" s="136"/>
      <c r="G975" s="136"/>
      <c r="H975" s="137"/>
      <c r="I975" s="137"/>
      <c r="J975" s="137"/>
      <c r="K975" s="137"/>
      <c r="L975" s="137"/>
      <c r="M975" s="137"/>
      <c r="N975" s="136"/>
      <c r="O975" s="136"/>
      <c r="P975" s="137"/>
      <c r="Q975" s="138"/>
      <c r="R975" s="136"/>
    </row>
    <row r="976" spans="3:18" x14ac:dyDescent="0.4">
      <c r="C976" s="136"/>
      <c r="D976" s="137"/>
      <c r="E976" s="136"/>
      <c r="F976" s="136"/>
      <c r="G976" s="136"/>
      <c r="H976" s="137"/>
      <c r="I976" s="137"/>
      <c r="J976" s="137"/>
      <c r="K976" s="137"/>
      <c r="L976" s="137"/>
      <c r="M976" s="137"/>
      <c r="N976" s="136"/>
      <c r="O976" s="136"/>
      <c r="P976" s="137"/>
      <c r="Q976" s="138"/>
      <c r="R976" s="136"/>
    </row>
    <row r="977" spans="3:18" x14ac:dyDescent="0.4">
      <c r="C977" s="136"/>
      <c r="D977" s="137"/>
      <c r="E977" s="136"/>
      <c r="F977" s="136"/>
      <c r="G977" s="136"/>
      <c r="H977" s="137"/>
      <c r="I977" s="137"/>
      <c r="J977" s="137"/>
      <c r="K977" s="137"/>
      <c r="L977" s="137"/>
      <c r="M977" s="137"/>
      <c r="N977" s="136"/>
      <c r="O977" s="136"/>
      <c r="P977" s="137"/>
      <c r="Q977" s="138"/>
      <c r="R977" s="136"/>
    </row>
    <row r="978" spans="3:18" x14ac:dyDescent="0.4">
      <c r="C978" s="136"/>
      <c r="D978" s="137"/>
      <c r="E978" s="136"/>
      <c r="F978" s="136"/>
      <c r="G978" s="136"/>
      <c r="H978" s="137"/>
      <c r="I978" s="137"/>
      <c r="J978" s="137"/>
      <c r="K978" s="137"/>
      <c r="L978" s="137"/>
      <c r="M978" s="137"/>
      <c r="N978" s="136"/>
      <c r="O978" s="136"/>
      <c r="P978" s="137"/>
      <c r="Q978" s="138"/>
      <c r="R978" s="136"/>
    </row>
    <row r="979" spans="3:18" x14ac:dyDescent="0.4">
      <c r="C979" s="136"/>
      <c r="D979" s="137"/>
      <c r="E979" s="136"/>
      <c r="F979" s="136"/>
      <c r="G979" s="136"/>
      <c r="H979" s="137"/>
      <c r="I979" s="137"/>
      <c r="J979" s="137"/>
      <c r="K979" s="137"/>
      <c r="L979" s="137"/>
      <c r="M979" s="137"/>
      <c r="N979" s="136"/>
      <c r="O979" s="136"/>
      <c r="P979" s="137"/>
      <c r="Q979" s="138"/>
      <c r="R979" s="136"/>
    </row>
    <row r="980" spans="3:18" x14ac:dyDescent="0.4">
      <c r="C980" s="136"/>
      <c r="D980" s="137"/>
      <c r="E980" s="136"/>
      <c r="F980" s="136"/>
      <c r="G980" s="136"/>
      <c r="H980" s="137"/>
      <c r="I980" s="137"/>
      <c r="J980" s="137"/>
      <c r="K980" s="137"/>
      <c r="L980" s="137"/>
      <c r="M980" s="137"/>
      <c r="N980" s="136"/>
      <c r="O980" s="136"/>
      <c r="P980" s="137"/>
      <c r="Q980" s="138"/>
      <c r="R980" s="136"/>
    </row>
    <row r="981" spans="3:18" x14ac:dyDescent="0.4">
      <c r="C981" s="136"/>
      <c r="D981" s="137"/>
      <c r="E981" s="136"/>
      <c r="F981" s="136"/>
      <c r="G981" s="136"/>
      <c r="H981" s="137"/>
      <c r="I981" s="137"/>
      <c r="J981" s="137"/>
      <c r="K981" s="137"/>
      <c r="L981" s="137"/>
      <c r="M981" s="137"/>
      <c r="N981" s="136"/>
      <c r="O981" s="136"/>
      <c r="P981" s="137"/>
      <c r="Q981" s="138"/>
      <c r="R981" s="136"/>
    </row>
    <row r="982" spans="3:18" x14ac:dyDescent="0.4">
      <c r="C982" s="136"/>
      <c r="D982" s="137"/>
      <c r="E982" s="136"/>
      <c r="F982" s="136"/>
      <c r="G982" s="136"/>
      <c r="H982" s="137"/>
      <c r="I982" s="137"/>
      <c r="J982" s="137"/>
      <c r="K982" s="137"/>
      <c r="L982" s="137"/>
      <c r="M982" s="137"/>
      <c r="N982" s="136"/>
      <c r="O982" s="136"/>
      <c r="P982" s="137"/>
      <c r="Q982" s="138"/>
      <c r="R982" s="136"/>
    </row>
    <row r="983" spans="3:18" x14ac:dyDescent="0.4">
      <c r="C983" s="136"/>
      <c r="D983" s="137"/>
      <c r="E983" s="136"/>
      <c r="F983" s="136"/>
      <c r="G983" s="136"/>
      <c r="H983" s="137"/>
      <c r="I983" s="137"/>
      <c r="J983" s="137"/>
      <c r="K983" s="137"/>
      <c r="L983" s="137"/>
      <c r="M983" s="137"/>
      <c r="N983" s="136"/>
      <c r="O983" s="136"/>
      <c r="P983" s="137"/>
      <c r="Q983" s="138"/>
      <c r="R983" s="136"/>
    </row>
    <row r="984" spans="3:18" x14ac:dyDescent="0.4">
      <c r="C984" s="136"/>
      <c r="D984" s="137"/>
      <c r="E984" s="136"/>
      <c r="F984" s="136"/>
      <c r="G984" s="136"/>
      <c r="H984" s="137"/>
      <c r="I984" s="137"/>
      <c r="J984" s="137"/>
      <c r="K984" s="137"/>
      <c r="L984" s="137"/>
      <c r="M984" s="137"/>
      <c r="N984" s="136"/>
      <c r="O984" s="136"/>
      <c r="P984" s="137"/>
      <c r="Q984" s="138"/>
      <c r="R984" s="136"/>
    </row>
    <row r="985" spans="3:18" x14ac:dyDescent="0.4">
      <c r="C985" s="136"/>
      <c r="D985" s="137"/>
      <c r="E985" s="136"/>
      <c r="F985" s="136"/>
      <c r="G985" s="136"/>
      <c r="H985" s="137"/>
      <c r="I985" s="137"/>
      <c r="J985" s="137"/>
      <c r="K985" s="137"/>
      <c r="L985" s="137"/>
      <c r="M985" s="137"/>
      <c r="N985" s="136"/>
      <c r="O985" s="136"/>
      <c r="P985" s="137"/>
      <c r="Q985" s="138"/>
      <c r="R985" s="136"/>
    </row>
    <row r="986" spans="3:18" x14ac:dyDescent="0.4">
      <c r="C986" s="136"/>
      <c r="D986" s="137"/>
      <c r="E986" s="136"/>
      <c r="F986" s="136"/>
      <c r="G986" s="136"/>
      <c r="H986" s="137"/>
      <c r="I986" s="137"/>
      <c r="J986" s="137"/>
      <c r="K986" s="137"/>
      <c r="L986" s="137"/>
      <c r="M986" s="137"/>
      <c r="N986" s="136"/>
      <c r="O986" s="136"/>
      <c r="P986" s="137"/>
      <c r="Q986" s="138"/>
      <c r="R986" s="136"/>
    </row>
    <row r="987" spans="3:18" x14ac:dyDescent="0.4">
      <c r="C987" s="136"/>
      <c r="D987" s="137"/>
      <c r="E987" s="136"/>
      <c r="F987" s="136"/>
      <c r="G987" s="136"/>
      <c r="H987" s="137"/>
      <c r="I987" s="137"/>
      <c r="J987" s="137"/>
      <c r="K987" s="137"/>
      <c r="L987" s="137"/>
      <c r="M987" s="137"/>
      <c r="N987" s="136"/>
      <c r="O987" s="136"/>
      <c r="P987" s="137"/>
      <c r="Q987" s="138"/>
      <c r="R987" s="136"/>
    </row>
    <row r="988" spans="3:18" x14ac:dyDescent="0.4">
      <c r="C988" s="136"/>
      <c r="D988" s="137"/>
      <c r="E988" s="136"/>
      <c r="F988" s="136"/>
      <c r="G988" s="136"/>
      <c r="H988" s="137"/>
      <c r="I988" s="137"/>
      <c r="J988" s="137"/>
      <c r="K988" s="137"/>
      <c r="L988" s="137"/>
      <c r="M988" s="137"/>
      <c r="N988" s="136"/>
      <c r="O988" s="136"/>
      <c r="P988" s="137"/>
      <c r="Q988" s="138"/>
      <c r="R988" s="136"/>
    </row>
    <row r="989" spans="3:18" x14ac:dyDescent="0.4">
      <c r="C989" s="136"/>
      <c r="D989" s="137"/>
      <c r="E989" s="136"/>
      <c r="F989" s="136"/>
      <c r="G989" s="136"/>
      <c r="H989" s="137"/>
      <c r="I989" s="137"/>
      <c r="J989" s="137"/>
      <c r="K989" s="137"/>
      <c r="L989" s="137"/>
      <c r="M989" s="137"/>
      <c r="N989" s="136"/>
      <c r="O989" s="136"/>
      <c r="P989" s="137"/>
      <c r="Q989" s="138"/>
      <c r="R989" s="136"/>
    </row>
    <row r="990" spans="3:18" x14ac:dyDescent="0.4">
      <c r="C990" s="136"/>
      <c r="D990" s="137"/>
      <c r="E990" s="136"/>
      <c r="F990" s="136"/>
      <c r="G990" s="136"/>
      <c r="H990" s="137"/>
      <c r="I990" s="137"/>
      <c r="J990" s="137"/>
      <c r="K990" s="137"/>
      <c r="L990" s="137"/>
      <c r="M990" s="137"/>
      <c r="N990" s="136"/>
      <c r="O990" s="136"/>
      <c r="P990" s="137"/>
      <c r="Q990" s="138"/>
      <c r="R990" s="136"/>
    </row>
    <row r="991" spans="3:18" x14ac:dyDescent="0.4">
      <c r="C991" s="136"/>
      <c r="D991" s="137"/>
      <c r="E991" s="136"/>
      <c r="F991" s="136"/>
      <c r="G991" s="136"/>
      <c r="H991" s="137"/>
      <c r="I991" s="137"/>
      <c r="J991" s="137"/>
      <c r="K991" s="137"/>
      <c r="L991" s="137"/>
      <c r="M991" s="137"/>
      <c r="N991" s="136"/>
      <c r="O991" s="136"/>
      <c r="P991" s="137"/>
      <c r="Q991" s="138"/>
      <c r="R991" s="136"/>
    </row>
    <row r="992" spans="3:18" x14ac:dyDescent="0.4">
      <c r="C992" s="136"/>
      <c r="D992" s="137"/>
      <c r="E992" s="136"/>
      <c r="F992" s="136"/>
      <c r="G992" s="136"/>
      <c r="H992" s="137"/>
      <c r="I992" s="137"/>
      <c r="J992" s="137"/>
      <c r="K992" s="137"/>
      <c r="L992" s="137"/>
      <c r="M992" s="137"/>
      <c r="N992" s="136"/>
      <c r="O992" s="136"/>
      <c r="P992" s="137"/>
      <c r="Q992" s="138"/>
      <c r="R992" s="136"/>
    </row>
    <row r="993" spans="3:18" x14ac:dyDescent="0.4">
      <c r="C993" s="136"/>
      <c r="D993" s="137"/>
      <c r="E993" s="136"/>
      <c r="F993" s="136"/>
      <c r="G993" s="136"/>
      <c r="H993" s="137"/>
      <c r="I993" s="137"/>
      <c r="J993" s="137"/>
      <c r="K993" s="137"/>
      <c r="L993" s="137"/>
      <c r="M993" s="137"/>
      <c r="N993" s="136"/>
      <c r="O993" s="136"/>
      <c r="P993" s="137"/>
      <c r="Q993" s="138"/>
      <c r="R993" s="136"/>
    </row>
    <row r="994" spans="3:18" x14ac:dyDescent="0.4">
      <c r="C994" s="136"/>
      <c r="D994" s="137"/>
      <c r="E994" s="136"/>
      <c r="F994" s="136"/>
      <c r="G994" s="136"/>
      <c r="H994" s="137"/>
      <c r="I994" s="137"/>
      <c r="J994" s="137"/>
      <c r="K994" s="137"/>
      <c r="L994" s="137"/>
      <c r="M994" s="137"/>
      <c r="N994" s="136"/>
      <c r="O994" s="136"/>
      <c r="P994" s="137"/>
      <c r="Q994" s="138"/>
      <c r="R994" s="136"/>
    </row>
    <row r="995" spans="3:18" x14ac:dyDescent="0.4">
      <c r="C995" s="136"/>
      <c r="D995" s="137"/>
      <c r="E995" s="136"/>
      <c r="F995" s="136"/>
      <c r="G995" s="136"/>
      <c r="H995" s="137"/>
      <c r="I995" s="137"/>
      <c r="J995" s="137"/>
      <c r="K995" s="137"/>
      <c r="L995" s="137"/>
      <c r="M995" s="137"/>
      <c r="N995" s="136"/>
      <c r="O995" s="136"/>
      <c r="P995" s="137"/>
      <c r="Q995" s="138"/>
      <c r="R995" s="136"/>
    </row>
    <row r="996" spans="3:18" x14ac:dyDescent="0.4">
      <c r="C996" s="136"/>
      <c r="D996" s="137"/>
      <c r="E996" s="136"/>
      <c r="F996" s="136"/>
      <c r="G996" s="136"/>
      <c r="H996" s="137"/>
      <c r="I996" s="137"/>
      <c r="J996" s="137"/>
      <c r="K996" s="137"/>
      <c r="L996" s="137"/>
      <c r="M996" s="137"/>
      <c r="N996" s="136"/>
      <c r="O996" s="136"/>
      <c r="P996" s="137"/>
      <c r="Q996" s="138"/>
      <c r="R996" s="136"/>
    </row>
    <row r="997" spans="3:18" x14ac:dyDescent="0.4">
      <c r="C997" s="136"/>
      <c r="D997" s="137"/>
      <c r="E997" s="136"/>
      <c r="F997" s="136"/>
      <c r="G997" s="136"/>
      <c r="H997" s="137"/>
      <c r="I997" s="137"/>
      <c r="J997" s="137"/>
      <c r="K997" s="137"/>
      <c r="L997" s="137"/>
      <c r="M997" s="137"/>
      <c r="N997" s="136"/>
      <c r="O997" s="136"/>
      <c r="P997" s="137"/>
      <c r="Q997" s="138"/>
      <c r="R997" s="136"/>
    </row>
    <row r="998" spans="3:18" x14ac:dyDescent="0.4">
      <c r="C998" s="136"/>
      <c r="D998" s="137"/>
      <c r="E998" s="136"/>
      <c r="F998" s="136"/>
      <c r="G998" s="136"/>
      <c r="H998" s="137"/>
      <c r="I998" s="137"/>
      <c r="J998" s="137"/>
      <c r="K998" s="137"/>
      <c r="L998" s="137"/>
      <c r="M998" s="137"/>
      <c r="N998" s="136"/>
      <c r="O998" s="136"/>
      <c r="P998" s="137"/>
      <c r="Q998" s="138"/>
      <c r="R998" s="136"/>
    </row>
    <row r="999" spans="3:18" x14ac:dyDescent="0.4">
      <c r="C999" s="136"/>
      <c r="D999" s="137"/>
      <c r="E999" s="136"/>
      <c r="F999" s="136"/>
      <c r="G999" s="136"/>
      <c r="H999" s="137"/>
      <c r="I999" s="137"/>
      <c r="J999" s="137"/>
      <c r="K999" s="137"/>
      <c r="L999" s="137"/>
      <c r="M999" s="137"/>
      <c r="N999" s="136"/>
      <c r="O999" s="136"/>
      <c r="P999" s="137"/>
      <c r="Q999" s="138"/>
      <c r="R999" s="136"/>
    </row>
    <row r="1000" spans="3:18" x14ac:dyDescent="0.4">
      <c r="C1000" s="136"/>
      <c r="D1000" s="137"/>
      <c r="E1000" s="136"/>
      <c r="F1000" s="136"/>
      <c r="G1000" s="136"/>
      <c r="H1000" s="137"/>
      <c r="I1000" s="137"/>
      <c r="J1000" s="137"/>
      <c r="K1000" s="137"/>
      <c r="L1000" s="137"/>
      <c r="M1000" s="137"/>
      <c r="N1000" s="136"/>
      <c r="O1000" s="136"/>
      <c r="P1000" s="137"/>
      <c r="Q1000" s="138"/>
      <c r="R1000" s="136"/>
    </row>
    <row r="1001" spans="3:18" x14ac:dyDescent="0.4">
      <c r="C1001" s="136"/>
      <c r="D1001" s="137"/>
      <c r="E1001" s="136"/>
      <c r="F1001" s="136"/>
      <c r="G1001" s="136"/>
      <c r="H1001" s="137"/>
      <c r="I1001" s="137"/>
      <c r="J1001" s="137"/>
      <c r="K1001" s="137"/>
      <c r="L1001" s="137"/>
      <c r="M1001" s="137"/>
      <c r="N1001" s="136"/>
      <c r="O1001" s="136"/>
      <c r="P1001" s="137"/>
      <c r="Q1001" s="138"/>
      <c r="R1001" s="136"/>
    </row>
    <row r="1002" spans="3:18" x14ac:dyDescent="0.4">
      <c r="C1002" s="136"/>
      <c r="D1002" s="137"/>
      <c r="E1002" s="136"/>
      <c r="F1002" s="136"/>
      <c r="G1002" s="136"/>
      <c r="H1002" s="137"/>
      <c r="I1002" s="137"/>
      <c r="J1002" s="137"/>
      <c r="K1002" s="137"/>
      <c r="L1002" s="137"/>
      <c r="M1002" s="137"/>
      <c r="N1002" s="136"/>
      <c r="O1002" s="136"/>
      <c r="P1002" s="137"/>
      <c r="Q1002" s="138"/>
      <c r="R1002" s="136"/>
    </row>
    <row r="1003" spans="3:18" x14ac:dyDescent="0.4">
      <c r="C1003" s="136"/>
      <c r="D1003" s="137"/>
      <c r="E1003" s="136"/>
      <c r="F1003" s="136"/>
      <c r="G1003" s="136"/>
      <c r="H1003" s="137"/>
      <c r="I1003" s="137"/>
      <c r="J1003" s="137"/>
      <c r="K1003" s="137"/>
      <c r="L1003" s="137"/>
      <c r="M1003" s="137"/>
      <c r="N1003" s="136"/>
      <c r="O1003" s="136"/>
      <c r="P1003" s="137"/>
      <c r="Q1003" s="138"/>
      <c r="R1003" s="136"/>
    </row>
    <row r="1004" spans="3:18" x14ac:dyDescent="0.4">
      <c r="C1004" s="136"/>
      <c r="D1004" s="137"/>
      <c r="E1004" s="136"/>
      <c r="F1004" s="136"/>
      <c r="G1004" s="136"/>
      <c r="H1004" s="137"/>
      <c r="I1004" s="137"/>
      <c r="J1004" s="137"/>
      <c r="K1004" s="137"/>
      <c r="L1004" s="137"/>
      <c r="M1004" s="137"/>
      <c r="N1004" s="136"/>
      <c r="O1004" s="136"/>
      <c r="P1004" s="137"/>
      <c r="Q1004" s="138"/>
      <c r="R1004" s="136"/>
    </row>
    <row r="1005" spans="3:18" x14ac:dyDescent="0.4">
      <c r="C1005" s="136"/>
      <c r="D1005" s="137"/>
      <c r="E1005" s="136"/>
      <c r="F1005" s="136"/>
      <c r="G1005" s="136"/>
      <c r="H1005" s="137"/>
      <c r="I1005" s="137"/>
      <c r="J1005" s="137"/>
      <c r="K1005" s="137"/>
      <c r="L1005" s="137"/>
      <c r="M1005" s="137"/>
      <c r="N1005" s="136"/>
      <c r="O1005" s="136"/>
      <c r="P1005" s="137"/>
      <c r="Q1005" s="138"/>
      <c r="R1005" s="136"/>
    </row>
    <row r="1006" spans="3:18" x14ac:dyDescent="0.4">
      <c r="C1006" s="136"/>
      <c r="D1006" s="137"/>
      <c r="E1006" s="136"/>
      <c r="F1006" s="136"/>
      <c r="G1006" s="136"/>
      <c r="H1006" s="137"/>
      <c r="I1006" s="137"/>
      <c r="J1006" s="137"/>
      <c r="K1006" s="137"/>
      <c r="L1006" s="137"/>
      <c r="M1006" s="137"/>
      <c r="N1006" s="136"/>
      <c r="O1006" s="136"/>
      <c r="P1006" s="137"/>
      <c r="Q1006" s="138"/>
      <c r="R1006" s="136"/>
    </row>
    <row r="1007" spans="3:18" x14ac:dyDescent="0.4">
      <c r="C1007" s="136"/>
      <c r="D1007" s="137"/>
      <c r="E1007" s="136"/>
      <c r="F1007" s="136"/>
      <c r="G1007" s="136"/>
      <c r="H1007" s="137"/>
      <c r="I1007" s="137"/>
      <c r="J1007" s="137"/>
      <c r="K1007" s="137"/>
      <c r="L1007" s="137"/>
      <c r="M1007" s="137"/>
      <c r="N1007" s="136"/>
      <c r="O1007" s="136"/>
      <c r="P1007" s="137"/>
      <c r="Q1007" s="138"/>
      <c r="R1007" s="136"/>
    </row>
    <row r="1008" spans="3:18" x14ac:dyDescent="0.4">
      <c r="C1008" s="136"/>
      <c r="D1008" s="137"/>
      <c r="E1008" s="136"/>
      <c r="F1008" s="136"/>
      <c r="G1008" s="136"/>
      <c r="H1008" s="137"/>
      <c r="I1008" s="137"/>
      <c r="J1008" s="137"/>
      <c r="K1008" s="137"/>
      <c r="L1008" s="137"/>
      <c r="M1008" s="137"/>
      <c r="N1008" s="136"/>
      <c r="O1008" s="136"/>
      <c r="P1008" s="137"/>
      <c r="Q1008" s="138"/>
      <c r="R1008" s="136"/>
    </row>
    <row r="1009" spans="3:18" x14ac:dyDescent="0.4">
      <c r="C1009" s="136"/>
      <c r="D1009" s="137"/>
      <c r="E1009" s="136"/>
      <c r="F1009" s="136"/>
      <c r="G1009" s="136"/>
      <c r="H1009" s="137"/>
      <c r="I1009" s="137"/>
      <c r="J1009" s="137"/>
      <c r="K1009" s="137"/>
      <c r="L1009" s="137"/>
      <c r="M1009" s="137"/>
      <c r="N1009" s="136"/>
      <c r="O1009" s="136"/>
      <c r="P1009" s="137"/>
      <c r="Q1009" s="138"/>
      <c r="R1009" s="136"/>
    </row>
    <row r="1010" spans="3:18" x14ac:dyDescent="0.4">
      <c r="C1010" s="136"/>
      <c r="D1010" s="137"/>
      <c r="E1010" s="136"/>
      <c r="F1010" s="136"/>
      <c r="G1010" s="136"/>
      <c r="H1010" s="137"/>
      <c r="I1010" s="137"/>
      <c r="J1010" s="137"/>
      <c r="K1010" s="137"/>
      <c r="L1010" s="137"/>
      <c r="M1010" s="137"/>
      <c r="N1010" s="136"/>
      <c r="O1010" s="136"/>
      <c r="P1010" s="137"/>
      <c r="Q1010" s="138"/>
      <c r="R1010" s="136"/>
    </row>
    <row r="1011" spans="3:18" x14ac:dyDescent="0.4">
      <c r="C1011" s="136"/>
      <c r="D1011" s="137"/>
      <c r="E1011" s="136"/>
      <c r="F1011" s="136"/>
      <c r="G1011" s="136"/>
      <c r="H1011" s="137"/>
      <c r="I1011" s="137"/>
      <c r="J1011" s="137"/>
      <c r="K1011" s="137"/>
      <c r="L1011" s="137"/>
      <c r="M1011" s="137"/>
      <c r="N1011" s="136"/>
      <c r="O1011" s="136"/>
      <c r="P1011" s="137"/>
      <c r="Q1011" s="138"/>
      <c r="R1011" s="136"/>
    </row>
    <row r="1012" spans="3:18" x14ac:dyDescent="0.4">
      <c r="C1012" s="136"/>
      <c r="D1012" s="137"/>
      <c r="E1012" s="136"/>
      <c r="F1012" s="136"/>
      <c r="G1012" s="136"/>
      <c r="H1012" s="137"/>
      <c r="I1012" s="137"/>
      <c r="J1012" s="137"/>
      <c r="K1012" s="137"/>
      <c r="L1012" s="137"/>
      <c r="M1012" s="137"/>
      <c r="N1012" s="136"/>
      <c r="O1012" s="136"/>
      <c r="P1012" s="137"/>
      <c r="Q1012" s="138"/>
      <c r="R1012" s="136"/>
    </row>
    <row r="1013" spans="3:18" x14ac:dyDescent="0.4">
      <c r="C1013" s="136"/>
      <c r="D1013" s="137"/>
      <c r="E1013" s="136"/>
      <c r="F1013" s="136"/>
      <c r="G1013" s="136"/>
      <c r="H1013" s="137"/>
      <c r="I1013" s="137"/>
      <c r="J1013" s="137"/>
      <c r="K1013" s="137"/>
      <c r="L1013" s="137"/>
      <c r="M1013" s="137"/>
      <c r="N1013" s="136"/>
      <c r="O1013" s="136"/>
      <c r="P1013" s="137"/>
      <c r="Q1013" s="138"/>
      <c r="R1013" s="136"/>
    </row>
    <row r="1014" spans="3:18" x14ac:dyDescent="0.4">
      <c r="C1014" s="136"/>
      <c r="D1014" s="137"/>
      <c r="E1014" s="136"/>
      <c r="F1014" s="136"/>
      <c r="G1014" s="136"/>
      <c r="H1014" s="137"/>
      <c r="I1014" s="137"/>
      <c r="J1014" s="137"/>
      <c r="K1014" s="137"/>
      <c r="L1014" s="137"/>
      <c r="M1014" s="137"/>
      <c r="N1014" s="136"/>
      <c r="O1014" s="136"/>
      <c r="P1014" s="137"/>
      <c r="Q1014" s="138"/>
      <c r="R1014" s="136"/>
    </row>
    <row r="1015" spans="3:18" x14ac:dyDescent="0.4">
      <c r="C1015" s="136"/>
      <c r="D1015" s="137"/>
      <c r="E1015" s="136"/>
      <c r="F1015" s="136"/>
      <c r="G1015" s="136"/>
      <c r="H1015" s="137"/>
      <c r="I1015" s="137"/>
      <c r="J1015" s="137"/>
      <c r="K1015" s="137"/>
      <c r="L1015" s="137"/>
      <c r="M1015" s="137"/>
      <c r="N1015" s="136"/>
      <c r="O1015" s="136"/>
      <c r="P1015" s="137"/>
      <c r="Q1015" s="138"/>
      <c r="R1015" s="136"/>
    </row>
    <row r="1016" spans="3:18" x14ac:dyDescent="0.4">
      <c r="C1016" s="136"/>
      <c r="D1016" s="137"/>
      <c r="E1016" s="136"/>
      <c r="F1016" s="136"/>
      <c r="G1016" s="136"/>
      <c r="H1016" s="137"/>
      <c r="I1016" s="137"/>
      <c r="J1016" s="137"/>
      <c r="K1016" s="137"/>
      <c r="L1016" s="137"/>
      <c r="M1016" s="137"/>
      <c r="N1016" s="136"/>
      <c r="O1016" s="136"/>
      <c r="P1016" s="137"/>
      <c r="Q1016" s="138"/>
      <c r="R1016" s="136"/>
    </row>
    <row r="1017" spans="3:18" x14ac:dyDescent="0.4">
      <c r="C1017" s="136"/>
      <c r="D1017" s="137"/>
      <c r="E1017" s="136"/>
      <c r="F1017" s="136"/>
      <c r="G1017" s="136"/>
      <c r="H1017" s="137"/>
      <c r="I1017" s="137"/>
      <c r="J1017" s="137"/>
      <c r="K1017" s="137"/>
      <c r="L1017" s="137"/>
      <c r="M1017" s="137"/>
      <c r="N1017" s="136"/>
      <c r="O1017" s="136"/>
      <c r="P1017" s="137"/>
      <c r="Q1017" s="138"/>
      <c r="R1017" s="136"/>
    </row>
    <row r="1018" spans="3:18" x14ac:dyDescent="0.4">
      <c r="C1018" s="136"/>
      <c r="D1018" s="137"/>
      <c r="E1018" s="136"/>
      <c r="F1018" s="136"/>
      <c r="G1018" s="136"/>
      <c r="H1018" s="137"/>
      <c r="I1018" s="137"/>
      <c r="J1018" s="137"/>
      <c r="K1018" s="137"/>
      <c r="L1018" s="137"/>
      <c r="M1018" s="137"/>
      <c r="N1018" s="136"/>
      <c r="O1018" s="136"/>
      <c r="P1018" s="137"/>
      <c r="Q1018" s="138"/>
      <c r="R1018" s="136"/>
    </row>
    <row r="1019" spans="3:18" x14ac:dyDescent="0.4">
      <c r="C1019" s="136"/>
      <c r="D1019" s="137"/>
      <c r="E1019" s="136"/>
      <c r="F1019" s="136"/>
      <c r="G1019" s="136"/>
      <c r="H1019" s="137"/>
      <c r="I1019" s="137"/>
      <c r="J1019" s="137"/>
      <c r="K1019" s="137"/>
      <c r="L1019" s="137"/>
      <c r="M1019" s="137"/>
      <c r="N1019" s="136"/>
      <c r="O1019" s="136"/>
      <c r="P1019" s="137"/>
      <c r="Q1019" s="138"/>
      <c r="R1019" s="136"/>
    </row>
    <row r="1020" spans="3:18" x14ac:dyDescent="0.4">
      <c r="C1020" s="136"/>
      <c r="D1020" s="137"/>
      <c r="E1020" s="136"/>
      <c r="F1020" s="136"/>
      <c r="G1020" s="136"/>
      <c r="H1020" s="137"/>
      <c r="I1020" s="137"/>
      <c r="J1020" s="137"/>
      <c r="K1020" s="137"/>
      <c r="L1020" s="137"/>
      <c r="M1020" s="137"/>
      <c r="N1020" s="136"/>
      <c r="O1020" s="136"/>
      <c r="P1020" s="137"/>
      <c r="Q1020" s="138"/>
      <c r="R1020" s="136"/>
    </row>
    <row r="1021" spans="3:18" x14ac:dyDescent="0.4">
      <c r="C1021" s="136"/>
      <c r="D1021" s="137"/>
      <c r="E1021" s="136"/>
      <c r="F1021" s="136"/>
      <c r="G1021" s="136"/>
      <c r="H1021" s="137"/>
      <c r="I1021" s="137"/>
      <c r="J1021" s="137"/>
      <c r="K1021" s="137"/>
      <c r="L1021" s="137"/>
      <c r="M1021" s="137"/>
      <c r="N1021" s="136"/>
      <c r="O1021" s="136"/>
      <c r="P1021" s="137"/>
      <c r="Q1021" s="138"/>
      <c r="R1021" s="136"/>
    </row>
    <row r="1022" spans="3:18" x14ac:dyDescent="0.4">
      <c r="C1022" s="136"/>
      <c r="D1022" s="137"/>
      <c r="E1022" s="136"/>
      <c r="F1022" s="136"/>
      <c r="G1022" s="136"/>
      <c r="H1022" s="137"/>
      <c r="I1022" s="137"/>
      <c r="J1022" s="137"/>
      <c r="K1022" s="137"/>
      <c r="L1022" s="137"/>
      <c r="M1022" s="137"/>
      <c r="N1022" s="136"/>
      <c r="O1022" s="136"/>
      <c r="P1022" s="137"/>
      <c r="Q1022" s="138"/>
      <c r="R1022" s="136"/>
    </row>
    <row r="1023" spans="3:18" x14ac:dyDescent="0.4">
      <c r="C1023" s="136"/>
      <c r="D1023" s="137"/>
      <c r="E1023" s="136"/>
      <c r="F1023" s="136"/>
      <c r="G1023" s="136"/>
      <c r="H1023" s="137"/>
      <c r="I1023" s="137"/>
      <c r="J1023" s="137"/>
      <c r="K1023" s="137"/>
      <c r="L1023" s="137"/>
      <c r="M1023" s="137"/>
      <c r="N1023" s="136"/>
      <c r="O1023" s="136"/>
      <c r="P1023" s="137"/>
      <c r="Q1023" s="138"/>
      <c r="R1023" s="136"/>
    </row>
    <row r="1024" spans="3:18" x14ac:dyDescent="0.4">
      <c r="C1024" s="136"/>
      <c r="D1024" s="137"/>
      <c r="E1024" s="136"/>
      <c r="F1024" s="136"/>
      <c r="G1024" s="136"/>
      <c r="H1024" s="137"/>
      <c r="I1024" s="137"/>
      <c r="J1024" s="137"/>
      <c r="K1024" s="137"/>
      <c r="L1024" s="137"/>
      <c r="M1024" s="137"/>
      <c r="N1024" s="136"/>
      <c r="O1024" s="136"/>
      <c r="P1024" s="137"/>
      <c r="Q1024" s="138"/>
      <c r="R1024" s="136"/>
    </row>
    <row r="1025" spans="3:18" x14ac:dyDescent="0.4">
      <c r="C1025" s="136"/>
      <c r="D1025" s="137"/>
      <c r="E1025" s="136"/>
      <c r="F1025" s="136"/>
      <c r="G1025" s="136"/>
      <c r="H1025" s="137"/>
      <c r="I1025" s="137"/>
      <c r="J1025" s="137"/>
      <c r="K1025" s="137"/>
      <c r="L1025" s="137"/>
      <c r="M1025" s="137"/>
      <c r="N1025" s="136"/>
      <c r="O1025" s="136"/>
      <c r="P1025" s="137"/>
      <c r="Q1025" s="138"/>
      <c r="R1025" s="136"/>
    </row>
    <row r="1026" spans="3:18" x14ac:dyDescent="0.4">
      <c r="C1026" s="136"/>
      <c r="D1026" s="137"/>
      <c r="E1026" s="136"/>
      <c r="F1026" s="136"/>
      <c r="G1026" s="136"/>
      <c r="H1026" s="137"/>
      <c r="I1026" s="137"/>
      <c r="J1026" s="137"/>
      <c r="K1026" s="137"/>
      <c r="L1026" s="137"/>
      <c r="M1026" s="137"/>
      <c r="N1026" s="136"/>
      <c r="O1026" s="136"/>
      <c r="P1026" s="137"/>
      <c r="Q1026" s="138"/>
      <c r="R1026" s="136"/>
    </row>
    <row r="1027" spans="3:18" x14ac:dyDescent="0.4">
      <c r="C1027" s="136"/>
      <c r="D1027" s="137"/>
      <c r="E1027" s="136"/>
      <c r="F1027" s="136"/>
      <c r="G1027" s="136"/>
      <c r="H1027" s="137"/>
      <c r="I1027" s="137"/>
      <c r="J1027" s="137"/>
      <c r="K1027" s="137"/>
      <c r="L1027" s="137"/>
      <c r="M1027" s="137"/>
      <c r="N1027" s="136"/>
      <c r="O1027" s="136"/>
      <c r="P1027" s="137"/>
      <c r="Q1027" s="138"/>
      <c r="R1027" s="136"/>
    </row>
    <row r="1028" spans="3:18" x14ac:dyDescent="0.4">
      <c r="C1028" s="136"/>
      <c r="D1028" s="137"/>
      <c r="E1028" s="136"/>
      <c r="F1028" s="136"/>
      <c r="G1028" s="136"/>
      <c r="H1028" s="137"/>
      <c r="I1028" s="137"/>
      <c r="J1028" s="137"/>
      <c r="K1028" s="137"/>
      <c r="L1028" s="137"/>
      <c r="M1028" s="137"/>
      <c r="N1028" s="136"/>
      <c r="O1028" s="136"/>
      <c r="P1028" s="137"/>
      <c r="Q1028" s="138"/>
      <c r="R1028" s="136"/>
    </row>
    <row r="1029" spans="3:18" x14ac:dyDescent="0.4">
      <c r="C1029" s="136"/>
      <c r="D1029" s="137"/>
      <c r="E1029" s="136"/>
      <c r="F1029" s="136"/>
      <c r="G1029" s="136"/>
      <c r="H1029" s="137"/>
      <c r="I1029" s="137"/>
      <c r="J1029" s="137"/>
      <c r="K1029" s="137"/>
      <c r="L1029" s="137"/>
      <c r="M1029" s="137"/>
      <c r="N1029" s="136"/>
      <c r="O1029" s="136"/>
      <c r="P1029" s="137"/>
      <c r="Q1029" s="138"/>
      <c r="R1029" s="136"/>
    </row>
    <row r="1030" spans="3:18" x14ac:dyDescent="0.4">
      <c r="C1030" s="136"/>
      <c r="D1030" s="137"/>
      <c r="E1030" s="136"/>
      <c r="F1030" s="136"/>
      <c r="G1030" s="136"/>
      <c r="H1030" s="137"/>
      <c r="I1030" s="137"/>
      <c r="J1030" s="137"/>
      <c r="K1030" s="137"/>
      <c r="L1030" s="137"/>
      <c r="M1030" s="137"/>
      <c r="N1030" s="136"/>
      <c r="O1030" s="136"/>
      <c r="P1030" s="137"/>
      <c r="Q1030" s="138"/>
      <c r="R1030" s="136"/>
    </row>
    <row r="1031" spans="3:18" x14ac:dyDescent="0.4">
      <c r="C1031" s="136"/>
      <c r="D1031" s="137"/>
      <c r="E1031" s="136"/>
      <c r="F1031" s="136"/>
      <c r="G1031" s="136"/>
      <c r="H1031" s="137"/>
      <c r="I1031" s="137"/>
      <c r="J1031" s="137"/>
      <c r="K1031" s="137"/>
      <c r="L1031" s="137"/>
      <c r="M1031" s="137"/>
      <c r="N1031" s="136"/>
      <c r="O1031" s="136"/>
      <c r="P1031" s="137"/>
      <c r="Q1031" s="138"/>
      <c r="R1031" s="136"/>
    </row>
    <row r="1032" spans="3:18" x14ac:dyDescent="0.4">
      <c r="C1032" s="136"/>
      <c r="D1032" s="137"/>
      <c r="E1032" s="136"/>
      <c r="F1032" s="136"/>
      <c r="G1032" s="136"/>
      <c r="H1032" s="137"/>
      <c r="I1032" s="137"/>
      <c r="J1032" s="137"/>
      <c r="K1032" s="137"/>
      <c r="L1032" s="137"/>
      <c r="M1032" s="137"/>
      <c r="N1032" s="136"/>
      <c r="O1032" s="136"/>
      <c r="P1032" s="137"/>
      <c r="Q1032" s="138"/>
      <c r="R1032" s="136"/>
    </row>
    <row r="1033" spans="3:18" x14ac:dyDescent="0.4">
      <c r="C1033" s="136"/>
      <c r="D1033" s="137"/>
      <c r="E1033" s="136"/>
      <c r="F1033" s="136"/>
      <c r="G1033" s="136"/>
      <c r="H1033" s="137"/>
      <c r="I1033" s="137"/>
      <c r="J1033" s="137"/>
      <c r="K1033" s="137"/>
      <c r="L1033" s="137"/>
      <c r="M1033" s="137"/>
      <c r="N1033" s="136"/>
      <c r="O1033" s="136"/>
      <c r="P1033" s="137"/>
      <c r="Q1033" s="138"/>
      <c r="R1033" s="136"/>
    </row>
    <row r="1034" spans="3:18" x14ac:dyDescent="0.4">
      <c r="C1034" s="136"/>
      <c r="D1034" s="137"/>
      <c r="E1034" s="136"/>
      <c r="F1034" s="136"/>
      <c r="G1034" s="136"/>
      <c r="H1034" s="137"/>
      <c r="I1034" s="137"/>
      <c r="J1034" s="137"/>
      <c r="K1034" s="137"/>
      <c r="L1034" s="137"/>
      <c r="M1034" s="137"/>
      <c r="N1034" s="136"/>
      <c r="O1034" s="136"/>
      <c r="P1034" s="137"/>
      <c r="Q1034" s="138"/>
      <c r="R1034" s="136"/>
    </row>
    <row r="1035" spans="3:18" x14ac:dyDescent="0.4">
      <c r="C1035" s="136"/>
      <c r="D1035" s="137"/>
      <c r="E1035" s="136"/>
      <c r="F1035" s="136"/>
      <c r="G1035" s="136"/>
      <c r="H1035" s="137"/>
      <c r="I1035" s="137"/>
      <c r="J1035" s="137"/>
      <c r="K1035" s="137"/>
      <c r="L1035" s="137"/>
      <c r="M1035" s="137"/>
      <c r="N1035" s="136"/>
      <c r="O1035" s="136"/>
      <c r="P1035" s="137"/>
      <c r="Q1035" s="138"/>
      <c r="R1035" s="136"/>
    </row>
    <row r="1036" spans="3:18" x14ac:dyDescent="0.4">
      <c r="C1036" s="136"/>
      <c r="D1036" s="137"/>
      <c r="E1036" s="136"/>
      <c r="F1036" s="136"/>
      <c r="G1036" s="136"/>
      <c r="H1036" s="137"/>
      <c r="I1036" s="137"/>
      <c r="J1036" s="137"/>
      <c r="K1036" s="137"/>
      <c r="L1036" s="137"/>
      <c r="M1036" s="137"/>
      <c r="N1036" s="136"/>
      <c r="O1036" s="136"/>
      <c r="P1036" s="137"/>
      <c r="Q1036" s="138"/>
      <c r="R1036" s="136"/>
    </row>
    <row r="1037" spans="3:18" x14ac:dyDescent="0.4">
      <c r="C1037" s="136"/>
      <c r="D1037" s="137"/>
      <c r="E1037" s="136"/>
      <c r="F1037" s="136"/>
      <c r="G1037" s="136"/>
      <c r="H1037" s="137"/>
      <c r="I1037" s="137"/>
      <c r="J1037" s="137"/>
      <c r="K1037" s="137"/>
      <c r="L1037" s="137"/>
      <c r="M1037" s="137"/>
      <c r="N1037" s="136"/>
      <c r="O1037" s="136"/>
      <c r="P1037" s="137"/>
      <c r="Q1037" s="138"/>
      <c r="R1037" s="136"/>
    </row>
    <row r="1038" spans="3:18" x14ac:dyDescent="0.4">
      <c r="C1038" s="136"/>
      <c r="D1038" s="137"/>
      <c r="E1038" s="136"/>
      <c r="F1038" s="136"/>
      <c r="G1038" s="136"/>
      <c r="H1038" s="137"/>
      <c r="I1038" s="137"/>
      <c r="J1038" s="137"/>
      <c r="K1038" s="137"/>
      <c r="L1038" s="137"/>
      <c r="M1038" s="137"/>
      <c r="N1038" s="136"/>
      <c r="O1038" s="136"/>
      <c r="P1038" s="137"/>
      <c r="Q1038" s="138"/>
      <c r="R1038" s="136"/>
    </row>
    <row r="1039" spans="3:18" x14ac:dyDescent="0.4">
      <c r="C1039" s="136"/>
      <c r="D1039" s="137"/>
      <c r="E1039" s="136"/>
      <c r="F1039" s="136"/>
      <c r="G1039" s="136"/>
      <c r="H1039" s="137"/>
      <c r="I1039" s="137"/>
      <c r="J1039" s="137"/>
      <c r="K1039" s="137"/>
      <c r="L1039" s="137"/>
      <c r="M1039" s="137"/>
      <c r="N1039" s="136"/>
      <c r="O1039" s="136"/>
      <c r="P1039" s="137"/>
      <c r="Q1039" s="138"/>
      <c r="R1039" s="136"/>
    </row>
    <row r="1040" spans="3:18" x14ac:dyDescent="0.4">
      <c r="C1040" s="136"/>
      <c r="D1040" s="137"/>
      <c r="E1040" s="136"/>
      <c r="F1040" s="136"/>
      <c r="G1040" s="136"/>
      <c r="H1040" s="137"/>
      <c r="I1040" s="137"/>
      <c r="J1040" s="137"/>
      <c r="K1040" s="137"/>
      <c r="L1040" s="137"/>
      <c r="M1040" s="137"/>
      <c r="N1040" s="136"/>
      <c r="O1040" s="136"/>
      <c r="P1040" s="137"/>
      <c r="Q1040" s="138"/>
      <c r="R1040" s="136"/>
    </row>
    <row r="1041" spans="3:18" x14ac:dyDescent="0.4">
      <c r="C1041" s="136"/>
      <c r="D1041" s="137"/>
      <c r="E1041" s="136"/>
      <c r="F1041" s="136"/>
      <c r="G1041" s="136"/>
      <c r="H1041" s="137"/>
      <c r="I1041" s="137"/>
      <c r="J1041" s="137"/>
      <c r="K1041" s="137"/>
      <c r="L1041" s="137"/>
      <c r="M1041" s="137"/>
      <c r="N1041" s="136"/>
      <c r="O1041" s="136"/>
      <c r="P1041" s="137"/>
      <c r="Q1041" s="138"/>
      <c r="R1041" s="136"/>
    </row>
    <row r="1042" spans="3:18" x14ac:dyDescent="0.4">
      <c r="C1042" s="136"/>
      <c r="D1042" s="137"/>
      <c r="E1042" s="136"/>
      <c r="F1042" s="136"/>
      <c r="G1042" s="136"/>
      <c r="H1042" s="137"/>
      <c r="I1042" s="137"/>
      <c r="J1042" s="137"/>
      <c r="K1042" s="137"/>
      <c r="L1042" s="137"/>
      <c r="M1042" s="137"/>
      <c r="N1042" s="136"/>
      <c r="O1042" s="136"/>
      <c r="P1042" s="137"/>
      <c r="Q1042" s="138"/>
      <c r="R1042" s="136"/>
    </row>
    <row r="1043" spans="3:18" x14ac:dyDescent="0.4">
      <c r="C1043" s="136"/>
      <c r="D1043" s="137"/>
      <c r="E1043" s="136"/>
      <c r="F1043" s="136"/>
      <c r="G1043" s="136"/>
      <c r="H1043" s="137"/>
      <c r="I1043" s="137"/>
      <c r="J1043" s="137"/>
      <c r="K1043" s="137"/>
      <c r="L1043" s="137"/>
      <c r="M1043" s="137"/>
      <c r="N1043" s="136"/>
      <c r="O1043" s="136"/>
      <c r="P1043" s="137"/>
      <c r="Q1043" s="138"/>
      <c r="R1043" s="136"/>
    </row>
    <row r="1044" spans="3:18" x14ac:dyDescent="0.4">
      <c r="C1044" s="136"/>
      <c r="D1044" s="137"/>
      <c r="E1044" s="136"/>
      <c r="F1044" s="136"/>
      <c r="G1044" s="136"/>
      <c r="H1044" s="137"/>
      <c r="I1044" s="137"/>
      <c r="J1044" s="137"/>
      <c r="K1044" s="137"/>
      <c r="L1044" s="137"/>
      <c r="M1044" s="137"/>
      <c r="N1044" s="136"/>
      <c r="O1044" s="136"/>
      <c r="P1044" s="137"/>
      <c r="Q1044" s="138"/>
      <c r="R1044" s="136"/>
    </row>
    <row r="1045" spans="3:18" x14ac:dyDescent="0.4">
      <c r="C1045" s="136"/>
      <c r="D1045" s="137"/>
      <c r="E1045" s="136"/>
      <c r="F1045" s="136"/>
      <c r="G1045" s="136"/>
      <c r="H1045" s="137"/>
      <c r="I1045" s="137"/>
      <c r="J1045" s="137"/>
      <c r="K1045" s="137"/>
      <c r="L1045" s="137"/>
      <c r="M1045" s="137"/>
      <c r="N1045" s="136"/>
      <c r="O1045" s="136"/>
      <c r="P1045" s="137"/>
      <c r="Q1045" s="138"/>
      <c r="R1045" s="136"/>
    </row>
    <row r="1046" spans="3:18" x14ac:dyDescent="0.4">
      <c r="C1046" s="136"/>
      <c r="D1046" s="137"/>
      <c r="E1046" s="136"/>
      <c r="F1046" s="136"/>
      <c r="G1046" s="136"/>
      <c r="H1046" s="137"/>
      <c r="I1046" s="137"/>
      <c r="J1046" s="137"/>
      <c r="K1046" s="137"/>
      <c r="L1046" s="137"/>
      <c r="M1046" s="137"/>
      <c r="N1046" s="136"/>
      <c r="O1046" s="136"/>
      <c r="P1046" s="137"/>
      <c r="Q1046" s="138"/>
      <c r="R1046" s="136"/>
    </row>
    <row r="1047" spans="3:18" x14ac:dyDescent="0.4">
      <c r="C1047" s="136"/>
      <c r="D1047" s="137"/>
      <c r="E1047" s="136"/>
      <c r="F1047" s="136"/>
      <c r="G1047" s="136"/>
      <c r="H1047" s="137"/>
      <c r="I1047" s="137"/>
      <c r="J1047" s="137"/>
      <c r="K1047" s="137"/>
      <c r="L1047" s="137"/>
      <c r="M1047" s="137"/>
      <c r="N1047" s="136"/>
      <c r="O1047" s="136"/>
      <c r="P1047" s="137"/>
      <c r="Q1047" s="138"/>
      <c r="R1047" s="136"/>
    </row>
    <row r="1048" spans="3:18" x14ac:dyDescent="0.4">
      <c r="C1048" s="136"/>
      <c r="D1048" s="137"/>
      <c r="E1048" s="136"/>
      <c r="F1048" s="136"/>
      <c r="G1048" s="136"/>
      <c r="H1048" s="137"/>
      <c r="I1048" s="137"/>
      <c r="J1048" s="137"/>
      <c r="K1048" s="137"/>
      <c r="L1048" s="137"/>
      <c r="M1048" s="137"/>
      <c r="N1048" s="136"/>
      <c r="O1048" s="136"/>
      <c r="P1048" s="137"/>
      <c r="Q1048" s="138"/>
      <c r="R1048" s="136"/>
    </row>
    <row r="1049" spans="3:18" x14ac:dyDescent="0.4">
      <c r="C1049" s="136"/>
      <c r="D1049" s="137"/>
      <c r="E1049" s="136"/>
      <c r="F1049" s="136"/>
      <c r="G1049" s="136"/>
      <c r="H1049" s="137"/>
      <c r="I1049" s="137"/>
      <c r="J1049" s="137"/>
      <c r="K1049" s="137"/>
      <c r="L1049" s="137"/>
      <c r="M1049" s="137"/>
      <c r="N1049" s="136"/>
      <c r="O1049" s="136"/>
      <c r="P1049" s="137"/>
      <c r="Q1049" s="138"/>
      <c r="R1049" s="136"/>
    </row>
    <row r="1050" spans="3:18" x14ac:dyDescent="0.4">
      <c r="C1050" s="136"/>
      <c r="D1050" s="137"/>
      <c r="E1050" s="136"/>
      <c r="F1050" s="136"/>
      <c r="G1050" s="136"/>
      <c r="H1050" s="137"/>
      <c r="I1050" s="137"/>
      <c r="J1050" s="137"/>
      <c r="K1050" s="137"/>
      <c r="L1050" s="137"/>
      <c r="M1050" s="137"/>
      <c r="N1050" s="136"/>
      <c r="O1050" s="136"/>
      <c r="P1050" s="137"/>
      <c r="Q1050" s="138"/>
      <c r="R1050" s="136"/>
    </row>
    <row r="1051" spans="3:18" x14ac:dyDescent="0.4">
      <c r="C1051" s="136"/>
      <c r="D1051" s="137"/>
      <c r="E1051" s="136"/>
      <c r="F1051" s="136"/>
      <c r="G1051" s="136"/>
      <c r="H1051" s="137"/>
      <c r="I1051" s="137"/>
      <c r="J1051" s="137"/>
      <c r="K1051" s="137"/>
      <c r="L1051" s="137"/>
      <c r="M1051" s="137"/>
      <c r="N1051" s="136"/>
      <c r="O1051" s="136"/>
      <c r="P1051" s="137"/>
      <c r="Q1051" s="138"/>
      <c r="R1051" s="136"/>
    </row>
    <row r="1052" spans="3:18" x14ac:dyDescent="0.4">
      <c r="C1052" s="136"/>
      <c r="D1052" s="137"/>
      <c r="E1052" s="136"/>
      <c r="F1052" s="136"/>
      <c r="G1052" s="136"/>
      <c r="H1052" s="137"/>
      <c r="I1052" s="137"/>
      <c r="J1052" s="137"/>
      <c r="K1052" s="137"/>
      <c r="L1052" s="137"/>
      <c r="M1052" s="137"/>
      <c r="N1052" s="136"/>
      <c r="O1052" s="136"/>
      <c r="P1052" s="137"/>
      <c r="Q1052" s="138"/>
      <c r="R1052" s="136"/>
    </row>
    <row r="1053" spans="3:18" x14ac:dyDescent="0.4">
      <c r="C1053" s="136"/>
      <c r="D1053" s="137"/>
      <c r="E1053" s="136"/>
      <c r="F1053" s="136"/>
      <c r="G1053" s="136"/>
      <c r="H1053" s="137"/>
      <c r="I1053" s="137"/>
      <c r="J1053" s="137"/>
      <c r="K1053" s="137"/>
      <c r="L1053" s="137"/>
      <c r="M1053" s="137"/>
      <c r="N1053" s="136"/>
      <c r="O1053" s="136"/>
      <c r="P1053" s="137"/>
      <c r="Q1053" s="138"/>
      <c r="R1053" s="136"/>
    </row>
    <row r="1054" spans="3:18" x14ac:dyDescent="0.4">
      <c r="C1054" s="136"/>
      <c r="D1054" s="137"/>
      <c r="E1054" s="136"/>
      <c r="F1054" s="136"/>
      <c r="G1054" s="136"/>
      <c r="H1054" s="137"/>
      <c r="I1054" s="137"/>
      <c r="J1054" s="137"/>
      <c r="K1054" s="137"/>
      <c r="L1054" s="137"/>
      <c r="M1054" s="137"/>
      <c r="N1054" s="136"/>
      <c r="O1054" s="136"/>
      <c r="P1054" s="137"/>
      <c r="Q1054" s="138"/>
      <c r="R1054" s="136"/>
    </row>
    <row r="1055" spans="3:18" x14ac:dyDescent="0.4">
      <c r="C1055" s="136"/>
      <c r="D1055" s="137"/>
      <c r="E1055" s="136"/>
      <c r="F1055" s="136"/>
      <c r="G1055" s="136"/>
      <c r="H1055" s="137"/>
      <c r="I1055" s="137"/>
      <c r="J1055" s="137"/>
      <c r="K1055" s="137"/>
      <c r="L1055" s="137"/>
      <c r="M1055" s="137"/>
      <c r="N1055" s="136"/>
      <c r="O1055" s="136"/>
      <c r="P1055" s="137"/>
      <c r="Q1055" s="138"/>
      <c r="R1055" s="136"/>
    </row>
    <row r="1056" spans="3:18" x14ac:dyDescent="0.4">
      <c r="C1056" s="136"/>
      <c r="D1056" s="137"/>
      <c r="E1056" s="136"/>
      <c r="F1056" s="136"/>
      <c r="G1056" s="136"/>
      <c r="H1056" s="137"/>
      <c r="I1056" s="137"/>
      <c r="J1056" s="137"/>
      <c r="K1056" s="137"/>
      <c r="L1056" s="137"/>
      <c r="M1056" s="137"/>
      <c r="N1056" s="136"/>
      <c r="O1056" s="136"/>
      <c r="P1056" s="137"/>
      <c r="Q1056" s="138"/>
      <c r="R1056" s="136"/>
    </row>
    <row r="1057" spans="3:18" x14ac:dyDescent="0.4">
      <c r="C1057" s="136"/>
      <c r="D1057" s="137"/>
      <c r="E1057" s="136"/>
      <c r="F1057" s="136"/>
      <c r="G1057" s="136"/>
      <c r="H1057" s="137"/>
      <c r="I1057" s="137"/>
      <c r="J1057" s="137"/>
      <c r="K1057" s="137"/>
      <c r="L1057" s="137"/>
      <c r="M1057" s="137"/>
      <c r="N1057" s="136"/>
      <c r="O1057" s="136"/>
      <c r="P1057" s="137"/>
      <c r="Q1057" s="138"/>
      <c r="R1057" s="136"/>
    </row>
    <row r="1058" spans="3:18" x14ac:dyDescent="0.4">
      <c r="C1058" s="136"/>
      <c r="D1058" s="137"/>
      <c r="E1058" s="136"/>
      <c r="F1058" s="136"/>
      <c r="G1058" s="136"/>
      <c r="H1058" s="137"/>
      <c r="I1058" s="137"/>
      <c r="J1058" s="137"/>
      <c r="K1058" s="137"/>
      <c r="L1058" s="137"/>
      <c r="M1058" s="137"/>
      <c r="N1058" s="136"/>
      <c r="O1058" s="136"/>
      <c r="P1058" s="137"/>
      <c r="Q1058" s="138"/>
      <c r="R1058" s="136"/>
    </row>
    <row r="1059" spans="3:18" x14ac:dyDescent="0.4">
      <c r="C1059" s="136"/>
      <c r="D1059" s="137"/>
      <c r="E1059" s="136"/>
      <c r="F1059" s="136"/>
      <c r="G1059" s="136"/>
      <c r="H1059" s="137"/>
      <c r="I1059" s="137"/>
      <c r="J1059" s="137"/>
      <c r="K1059" s="137"/>
      <c r="L1059" s="137"/>
      <c r="M1059" s="137"/>
      <c r="N1059" s="136"/>
      <c r="O1059" s="136"/>
      <c r="P1059" s="137"/>
      <c r="Q1059" s="138"/>
      <c r="R1059" s="136"/>
    </row>
    <row r="1060" spans="3:18" x14ac:dyDescent="0.4">
      <c r="C1060" s="136"/>
      <c r="D1060" s="137"/>
      <c r="E1060" s="136"/>
      <c r="F1060" s="136"/>
      <c r="G1060" s="136"/>
      <c r="H1060" s="137"/>
      <c r="I1060" s="137"/>
      <c r="J1060" s="137"/>
      <c r="K1060" s="137"/>
      <c r="L1060" s="137"/>
      <c r="M1060" s="137"/>
      <c r="N1060" s="136"/>
      <c r="O1060" s="136"/>
      <c r="P1060" s="137"/>
      <c r="Q1060" s="138"/>
      <c r="R1060" s="136"/>
    </row>
    <row r="1061" spans="3:18" x14ac:dyDescent="0.4">
      <c r="C1061" s="136"/>
      <c r="D1061" s="137"/>
      <c r="E1061" s="136"/>
      <c r="F1061" s="136"/>
      <c r="G1061" s="136"/>
      <c r="H1061" s="137"/>
      <c r="I1061" s="137"/>
      <c r="J1061" s="137"/>
      <c r="K1061" s="137"/>
      <c r="L1061" s="137"/>
      <c r="M1061" s="137"/>
      <c r="N1061" s="136"/>
      <c r="O1061" s="136"/>
      <c r="P1061" s="137"/>
      <c r="Q1061" s="138"/>
      <c r="R1061" s="136"/>
    </row>
    <row r="1062" spans="3:18" x14ac:dyDescent="0.4">
      <c r="C1062" s="136"/>
      <c r="D1062" s="137"/>
      <c r="E1062" s="136"/>
      <c r="F1062" s="136"/>
      <c r="G1062" s="136"/>
      <c r="H1062" s="137"/>
      <c r="I1062" s="137"/>
      <c r="J1062" s="137"/>
      <c r="K1062" s="137"/>
      <c r="L1062" s="137"/>
      <c r="M1062" s="137"/>
      <c r="N1062" s="136"/>
      <c r="O1062" s="136"/>
      <c r="P1062" s="137"/>
      <c r="Q1062" s="138"/>
      <c r="R1062" s="136"/>
    </row>
    <row r="1063" spans="3:18" x14ac:dyDescent="0.4">
      <c r="C1063" s="136"/>
      <c r="D1063" s="137"/>
      <c r="E1063" s="136"/>
      <c r="F1063" s="136"/>
      <c r="G1063" s="136"/>
      <c r="H1063" s="137"/>
      <c r="I1063" s="137"/>
      <c r="J1063" s="137"/>
      <c r="K1063" s="137"/>
      <c r="L1063" s="137"/>
      <c r="M1063" s="137"/>
      <c r="N1063" s="136"/>
      <c r="O1063" s="136"/>
      <c r="P1063" s="137"/>
      <c r="Q1063" s="138"/>
      <c r="R1063" s="136"/>
    </row>
    <row r="1064" spans="3:18" x14ac:dyDescent="0.4">
      <c r="C1064" s="136"/>
      <c r="D1064" s="137"/>
      <c r="E1064" s="136"/>
      <c r="F1064" s="136"/>
      <c r="G1064" s="136"/>
      <c r="H1064" s="137"/>
      <c r="I1064" s="137"/>
      <c r="J1064" s="137"/>
      <c r="K1064" s="137"/>
      <c r="L1064" s="137"/>
      <c r="M1064" s="137"/>
      <c r="N1064" s="136"/>
      <c r="O1064" s="136"/>
      <c r="P1064" s="137"/>
      <c r="Q1064" s="138"/>
      <c r="R1064" s="136"/>
    </row>
    <row r="1065" spans="3:18" x14ac:dyDescent="0.4">
      <c r="C1065" s="136"/>
      <c r="D1065" s="137"/>
      <c r="E1065" s="136"/>
      <c r="F1065" s="136"/>
      <c r="G1065" s="136"/>
      <c r="H1065" s="137"/>
      <c r="I1065" s="137"/>
      <c r="J1065" s="137"/>
      <c r="K1065" s="137"/>
      <c r="L1065" s="137"/>
      <c r="M1065" s="137"/>
      <c r="N1065" s="136"/>
      <c r="O1065" s="136"/>
      <c r="P1065" s="137"/>
      <c r="Q1065" s="138"/>
      <c r="R1065" s="136"/>
    </row>
    <row r="1066" spans="3:18" x14ac:dyDescent="0.4">
      <c r="C1066" s="136"/>
      <c r="D1066" s="137"/>
      <c r="E1066" s="136"/>
      <c r="F1066" s="136"/>
      <c r="G1066" s="136"/>
      <c r="H1066" s="137"/>
      <c r="I1066" s="137"/>
      <c r="J1066" s="137"/>
      <c r="K1066" s="137"/>
      <c r="L1066" s="137"/>
      <c r="M1066" s="137"/>
      <c r="N1066" s="136"/>
      <c r="O1066" s="136"/>
      <c r="P1066" s="137"/>
      <c r="Q1066" s="138"/>
      <c r="R1066" s="136"/>
    </row>
    <row r="1067" spans="3:18" x14ac:dyDescent="0.4">
      <c r="C1067" s="136"/>
      <c r="D1067" s="137"/>
      <c r="E1067" s="136"/>
      <c r="F1067" s="136"/>
      <c r="G1067" s="136"/>
      <c r="H1067" s="137"/>
      <c r="I1067" s="137"/>
      <c r="J1067" s="137"/>
      <c r="K1067" s="137"/>
      <c r="L1067" s="137"/>
      <c r="M1067" s="137"/>
      <c r="N1067" s="136"/>
      <c r="O1067" s="136"/>
      <c r="P1067" s="137"/>
      <c r="Q1067" s="138"/>
      <c r="R1067" s="136"/>
    </row>
    <row r="1068" spans="3:18" x14ac:dyDescent="0.4">
      <c r="C1068" s="136"/>
      <c r="D1068" s="137"/>
      <c r="E1068" s="136"/>
      <c r="F1068" s="136"/>
      <c r="G1068" s="136"/>
      <c r="H1068" s="137"/>
      <c r="I1068" s="137"/>
      <c r="J1068" s="137"/>
      <c r="K1068" s="137"/>
      <c r="L1068" s="137"/>
      <c r="M1068" s="137"/>
      <c r="N1068" s="136"/>
      <c r="O1068" s="136"/>
      <c r="P1068" s="137"/>
      <c r="Q1068" s="138"/>
      <c r="R1068" s="136"/>
    </row>
    <row r="1069" spans="3:18" x14ac:dyDescent="0.4">
      <c r="C1069" s="136"/>
      <c r="D1069" s="137"/>
      <c r="E1069" s="136"/>
      <c r="F1069" s="136"/>
      <c r="G1069" s="136"/>
      <c r="H1069" s="137"/>
      <c r="I1069" s="137"/>
      <c r="J1069" s="137"/>
      <c r="K1069" s="137"/>
      <c r="L1069" s="137"/>
      <c r="M1069" s="137"/>
      <c r="N1069" s="136"/>
      <c r="O1069" s="136"/>
      <c r="P1069" s="137"/>
      <c r="Q1069" s="138"/>
      <c r="R1069" s="136"/>
    </row>
    <row r="1070" spans="3:18" x14ac:dyDescent="0.4">
      <c r="C1070" s="136"/>
      <c r="D1070" s="137"/>
      <c r="E1070" s="136"/>
      <c r="F1070" s="136"/>
      <c r="G1070" s="136"/>
      <c r="H1070" s="137"/>
      <c r="I1070" s="137"/>
      <c r="J1070" s="137"/>
      <c r="K1070" s="137"/>
      <c r="L1070" s="137"/>
      <c r="M1070" s="137"/>
      <c r="N1070" s="136"/>
      <c r="O1070" s="136"/>
      <c r="P1070" s="137"/>
      <c r="Q1070" s="138"/>
      <c r="R1070" s="136"/>
    </row>
    <row r="1071" spans="3:18" x14ac:dyDescent="0.4">
      <c r="C1071" s="136"/>
      <c r="D1071" s="137"/>
      <c r="E1071" s="136"/>
      <c r="F1071" s="136"/>
      <c r="G1071" s="136"/>
      <c r="H1071" s="137"/>
      <c r="I1071" s="137"/>
      <c r="J1071" s="137"/>
      <c r="K1071" s="137"/>
      <c r="L1071" s="137"/>
      <c r="M1071" s="137"/>
      <c r="N1071" s="136"/>
      <c r="O1071" s="136"/>
      <c r="P1071" s="137"/>
      <c r="Q1071" s="138"/>
      <c r="R1071" s="136"/>
    </row>
    <row r="1072" spans="3:18" x14ac:dyDescent="0.4">
      <c r="C1072" s="136"/>
      <c r="D1072" s="137"/>
      <c r="E1072" s="136"/>
      <c r="F1072" s="136"/>
      <c r="G1072" s="136"/>
      <c r="H1072" s="137"/>
      <c r="I1072" s="137"/>
      <c r="J1072" s="137"/>
      <c r="K1072" s="137"/>
      <c r="L1072" s="137"/>
      <c r="M1072" s="137"/>
      <c r="N1072" s="136"/>
      <c r="O1072" s="136"/>
      <c r="P1072" s="137"/>
      <c r="Q1072" s="138"/>
      <c r="R1072" s="136"/>
    </row>
    <row r="1073" spans="3:18" x14ac:dyDescent="0.4">
      <c r="C1073" s="136"/>
      <c r="D1073" s="137"/>
      <c r="E1073" s="136"/>
      <c r="F1073" s="136"/>
      <c r="G1073" s="136"/>
      <c r="H1073" s="137"/>
      <c r="I1073" s="137"/>
      <c r="J1073" s="137"/>
      <c r="K1073" s="137"/>
      <c r="L1073" s="137"/>
      <c r="M1073" s="137"/>
      <c r="N1073" s="136"/>
      <c r="O1073" s="136"/>
      <c r="P1073" s="137"/>
      <c r="Q1073" s="138"/>
      <c r="R1073" s="136"/>
    </row>
    <row r="1074" spans="3:18" x14ac:dyDescent="0.4">
      <c r="C1074" s="136"/>
      <c r="D1074" s="137"/>
      <c r="E1074" s="136"/>
      <c r="F1074" s="136"/>
      <c r="G1074" s="136"/>
      <c r="H1074" s="137"/>
      <c r="I1074" s="137"/>
      <c r="J1074" s="137"/>
      <c r="K1074" s="137"/>
      <c r="L1074" s="137"/>
      <c r="M1074" s="137"/>
      <c r="N1074" s="136"/>
      <c r="O1074" s="136"/>
      <c r="P1074" s="137"/>
      <c r="Q1074" s="138"/>
      <c r="R1074" s="136"/>
    </row>
    <row r="1075" spans="3:18" x14ac:dyDescent="0.4">
      <c r="C1075" s="136"/>
      <c r="D1075" s="137"/>
      <c r="E1075" s="136"/>
      <c r="F1075" s="136"/>
      <c r="G1075" s="136"/>
      <c r="H1075" s="137"/>
      <c r="I1075" s="137"/>
      <c r="J1075" s="137"/>
      <c r="K1075" s="137"/>
      <c r="L1075" s="137"/>
      <c r="M1075" s="137"/>
      <c r="N1075" s="136"/>
      <c r="O1075" s="136"/>
      <c r="P1075" s="137"/>
      <c r="Q1075" s="138"/>
      <c r="R1075" s="136"/>
    </row>
    <row r="1076" spans="3:18" x14ac:dyDescent="0.4">
      <c r="C1076" s="136"/>
      <c r="D1076" s="137"/>
      <c r="E1076" s="136"/>
      <c r="F1076" s="136"/>
      <c r="G1076" s="136"/>
      <c r="H1076" s="137"/>
      <c r="I1076" s="137"/>
      <c r="J1076" s="137"/>
      <c r="K1076" s="137"/>
      <c r="L1076" s="137"/>
      <c r="M1076" s="137"/>
      <c r="N1076" s="136"/>
      <c r="O1076" s="136"/>
      <c r="P1076" s="137"/>
      <c r="Q1076" s="138"/>
      <c r="R1076" s="136"/>
    </row>
    <row r="1077" spans="3:18" x14ac:dyDescent="0.4">
      <c r="C1077" s="136"/>
      <c r="D1077" s="137"/>
      <c r="E1077" s="136"/>
      <c r="F1077" s="136"/>
      <c r="G1077" s="136"/>
      <c r="H1077" s="137"/>
      <c r="I1077" s="137"/>
      <c r="J1077" s="137"/>
      <c r="K1077" s="137"/>
      <c r="L1077" s="137"/>
      <c r="M1077" s="137"/>
      <c r="N1077" s="136"/>
      <c r="O1077" s="136"/>
      <c r="P1077" s="137"/>
      <c r="Q1077" s="138"/>
      <c r="R1077" s="136"/>
    </row>
    <row r="1078" spans="3:18" x14ac:dyDescent="0.4">
      <c r="C1078" s="136"/>
      <c r="D1078" s="137"/>
      <c r="E1078" s="136"/>
      <c r="F1078" s="136"/>
      <c r="G1078" s="136"/>
      <c r="H1078" s="137"/>
      <c r="I1078" s="137"/>
      <c r="J1078" s="137"/>
      <c r="K1078" s="137"/>
      <c r="L1078" s="137"/>
      <c r="M1078" s="137"/>
      <c r="N1078" s="136"/>
      <c r="O1078" s="136"/>
      <c r="P1078" s="137"/>
      <c r="Q1078" s="138"/>
      <c r="R1078" s="136"/>
    </row>
    <row r="1079" spans="3:18" x14ac:dyDescent="0.4">
      <c r="C1079" s="136"/>
      <c r="D1079" s="137"/>
      <c r="E1079" s="136"/>
      <c r="F1079" s="136"/>
      <c r="G1079" s="136"/>
      <c r="H1079" s="137"/>
      <c r="I1079" s="137"/>
      <c r="J1079" s="137"/>
      <c r="K1079" s="137"/>
      <c r="L1079" s="137"/>
      <c r="M1079" s="137"/>
      <c r="N1079" s="136"/>
      <c r="O1079" s="136"/>
      <c r="P1079" s="137"/>
      <c r="Q1079" s="138"/>
      <c r="R1079" s="136"/>
    </row>
    <row r="1080" spans="3:18" x14ac:dyDescent="0.4">
      <c r="C1080" s="136"/>
      <c r="D1080" s="137"/>
      <c r="E1080" s="136"/>
      <c r="F1080" s="136"/>
      <c r="G1080" s="136"/>
      <c r="H1080" s="137"/>
      <c r="I1080" s="137"/>
      <c r="J1080" s="137"/>
      <c r="K1080" s="137"/>
      <c r="L1080" s="137"/>
      <c r="M1080" s="137"/>
      <c r="N1080" s="136"/>
      <c r="O1080" s="136"/>
      <c r="P1080" s="137"/>
      <c r="Q1080" s="138"/>
      <c r="R1080" s="136"/>
    </row>
    <row r="1081" spans="3:18" x14ac:dyDescent="0.4">
      <c r="C1081" s="136"/>
      <c r="D1081" s="137"/>
      <c r="E1081" s="136"/>
      <c r="F1081" s="136"/>
      <c r="G1081" s="136"/>
      <c r="H1081" s="137"/>
      <c r="I1081" s="137"/>
      <c r="J1081" s="137"/>
      <c r="K1081" s="137"/>
      <c r="L1081" s="137"/>
      <c r="M1081" s="137"/>
      <c r="N1081" s="136"/>
      <c r="O1081" s="136"/>
      <c r="P1081" s="137"/>
      <c r="Q1081" s="138"/>
      <c r="R1081" s="136"/>
    </row>
    <row r="1082" spans="3:18" x14ac:dyDescent="0.4">
      <c r="C1082" s="136"/>
      <c r="D1082" s="137"/>
      <c r="E1082" s="136"/>
      <c r="F1082" s="136"/>
      <c r="G1082" s="136"/>
      <c r="H1082" s="137"/>
      <c r="I1082" s="137"/>
      <c r="J1082" s="137"/>
      <c r="K1082" s="137"/>
      <c r="L1082" s="137"/>
      <c r="M1082" s="137"/>
      <c r="N1082" s="136"/>
      <c r="O1082" s="136"/>
      <c r="P1082" s="137"/>
      <c r="Q1082" s="138"/>
      <c r="R1082" s="136"/>
    </row>
    <row r="1083" spans="3:18" x14ac:dyDescent="0.4">
      <c r="C1083" s="136"/>
      <c r="D1083" s="137"/>
      <c r="E1083" s="136"/>
      <c r="F1083" s="136"/>
      <c r="G1083" s="136"/>
      <c r="H1083" s="137"/>
      <c r="I1083" s="137"/>
      <c r="J1083" s="137"/>
      <c r="K1083" s="137"/>
      <c r="L1083" s="137"/>
      <c r="M1083" s="137"/>
      <c r="N1083" s="136"/>
      <c r="O1083" s="136"/>
      <c r="P1083" s="137"/>
      <c r="Q1083" s="138"/>
      <c r="R1083" s="136"/>
    </row>
    <row r="1084" spans="3:18" x14ac:dyDescent="0.4">
      <c r="C1084" s="136"/>
      <c r="D1084" s="137"/>
      <c r="E1084" s="136"/>
      <c r="F1084" s="136"/>
      <c r="G1084" s="136"/>
      <c r="H1084" s="137"/>
      <c r="I1084" s="137"/>
      <c r="J1084" s="137"/>
      <c r="K1084" s="137"/>
      <c r="L1084" s="137"/>
      <c r="M1084" s="137"/>
      <c r="N1084" s="136"/>
      <c r="O1084" s="136"/>
      <c r="P1084" s="137"/>
      <c r="Q1084" s="138"/>
      <c r="R1084" s="136"/>
    </row>
    <row r="1085" spans="3:18" x14ac:dyDescent="0.4">
      <c r="C1085" s="136"/>
      <c r="D1085" s="137"/>
      <c r="E1085" s="136"/>
      <c r="F1085" s="136"/>
      <c r="G1085" s="136"/>
      <c r="H1085" s="137"/>
      <c r="I1085" s="137"/>
      <c r="J1085" s="137"/>
      <c r="K1085" s="137"/>
      <c r="L1085" s="137"/>
      <c r="M1085" s="137"/>
      <c r="N1085" s="136"/>
      <c r="O1085" s="136"/>
      <c r="P1085" s="137"/>
      <c r="Q1085" s="138"/>
      <c r="R1085" s="136"/>
    </row>
    <row r="1086" spans="3:18" x14ac:dyDescent="0.4">
      <c r="C1086" s="136"/>
      <c r="D1086" s="137"/>
      <c r="E1086" s="136"/>
      <c r="F1086" s="136"/>
      <c r="G1086" s="136"/>
      <c r="H1086" s="137"/>
      <c r="I1086" s="137"/>
      <c r="J1086" s="137"/>
      <c r="K1086" s="137"/>
      <c r="L1086" s="137"/>
      <c r="M1086" s="137"/>
      <c r="N1086" s="136"/>
      <c r="O1086" s="136"/>
      <c r="P1086" s="137"/>
      <c r="Q1086" s="138"/>
      <c r="R1086" s="136"/>
    </row>
    <row r="1087" spans="3:18" x14ac:dyDescent="0.4">
      <c r="C1087" s="136"/>
      <c r="D1087" s="137"/>
      <c r="E1087" s="136"/>
      <c r="F1087" s="136"/>
      <c r="G1087" s="136"/>
      <c r="H1087" s="137"/>
      <c r="I1087" s="137"/>
      <c r="J1087" s="137"/>
      <c r="K1087" s="137"/>
      <c r="L1087" s="137"/>
      <c r="M1087" s="137"/>
      <c r="N1087" s="136"/>
      <c r="O1087" s="136"/>
      <c r="P1087" s="137"/>
      <c r="Q1087" s="138"/>
      <c r="R1087" s="136"/>
    </row>
    <row r="1088" spans="3:18" x14ac:dyDescent="0.4">
      <c r="C1088" s="136"/>
      <c r="D1088" s="137"/>
      <c r="E1088" s="136"/>
      <c r="F1088" s="136"/>
      <c r="G1088" s="136"/>
      <c r="H1088" s="137"/>
      <c r="I1088" s="137"/>
      <c r="J1088" s="137"/>
      <c r="K1088" s="137"/>
      <c r="L1088" s="137"/>
      <c r="M1088" s="137"/>
      <c r="N1088" s="136"/>
      <c r="O1088" s="136"/>
      <c r="P1088" s="137"/>
      <c r="Q1088" s="138"/>
      <c r="R1088" s="136"/>
    </row>
    <row r="1089" spans="3:18" x14ac:dyDescent="0.4">
      <c r="C1089" s="136"/>
      <c r="D1089" s="137"/>
      <c r="E1089" s="136"/>
      <c r="F1089" s="136"/>
      <c r="G1089" s="136"/>
      <c r="H1089" s="137"/>
      <c r="I1089" s="137"/>
      <c r="J1089" s="137"/>
      <c r="K1089" s="137"/>
      <c r="L1089" s="137"/>
      <c r="M1089" s="137"/>
      <c r="N1089" s="136"/>
      <c r="O1089" s="136"/>
      <c r="P1089" s="137"/>
      <c r="Q1089" s="138"/>
      <c r="R1089" s="136"/>
    </row>
    <row r="1090" spans="3:18" x14ac:dyDescent="0.4">
      <c r="C1090" s="136"/>
      <c r="D1090" s="137"/>
      <c r="E1090" s="136"/>
      <c r="F1090" s="136"/>
      <c r="G1090" s="136"/>
      <c r="H1090" s="137"/>
      <c r="I1090" s="137"/>
      <c r="J1090" s="137"/>
      <c r="K1090" s="137"/>
      <c r="L1090" s="137"/>
      <c r="M1090" s="137"/>
      <c r="N1090" s="136"/>
      <c r="O1090" s="136"/>
      <c r="P1090" s="137"/>
      <c r="Q1090" s="138"/>
      <c r="R1090" s="136"/>
    </row>
    <row r="1091" spans="3:18" x14ac:dyDescent="0.4">
      <c r="C1091" s="136"/>
      <c r="D1091" s="137"/>
      <c r="E1091" s="136"/>
      <c r="F1091" s="136"/>
      <c r="G1091" s="136"/>
      <c r="H1091" s="137"/>
      <c r="I1091" s="137"/>
      <c r="J1091" s="137"/>
      <c r="K1091" s="137"/>
      <c r="L1091" s="137"/>
      <c r="M1091" s="137"/>
      <c r="N1091" s="136"/>
      <c r="O1091" s="136"/>
      <c r="P1091" s="137"/>
      <c r="Q1091" s="138"/>
      <c r="R1091" s="136"/>
    </row>
    <row r="1092" spans="3:18" x14ac:dyDescent="0.4">
      <c r="C1092" s="136"/>
      <c r="D1092" s="137"/>
      <c r="E1092" s="136"/>
      <c r="F1092" s="136"/>
      <c r="G1092" s="136"/>
      <c r="H1092" s="137"/>
      <c r="I1092" s="137"/>
      <c r="J1092" s="137"/>
      <c r="K1092" s="137"/>
      <c r="L1092" s="137"/>
      <c r="M1092" s="137"/>
      <c r="N1092" s="136"/>
      <c r="O1092" s="136"/>
      <c r="P1092" s="137"/>
      <c r="Q1092" s="138"/>
      <c r="R1092" s="136"/>
    </row>
    <row r="1093" spans="3:18" x14ac:dyDescent="0.4">
      <c r="C1093" s="136"/>
      <c r="D1093" s="137"/>
      <c r="E1093" s="136"/>
      <c r="F1093" s="136"/>
      <c r="G1093" s="136"/>
      <c r="H1093" s="137"/>
      <c r="I1093" s="137"/>
      <c r="J1093" s="137"/>
      <c r="K1093" s="137"/>
      <c r="L1093" s="137"/>
      <c r="M1093" s="137"/>
      <c r="N1093" s="136"/>
      <c r="O1093" s="136"/>
      <c r="P1093" s="137"/>
      <c r="Q1093" s="138"/>
      <c r="R1093" s="136"/>
    </row>
    <row r="1094" spans="3:18" x14ac:dyDescent="0.4">
      <c r="C1094" s="136"/>
      <c r="D1094" s="137"/>
      <c r="E1094" s="136"/>
      <c r="F1094" s="136"/>
      <c r="G1094" s="136"/>
      <c r="H1094" s="137"/>
      <c r="I1094" s="137"/>
      <c r="J1094" s="137"/>
      <c r="K1094" s="137"/>
      <c r="L1094" s="137"/>
      <c r="M1094" s="137"/>
      <c r="N1094" s="136"/>
      <c r="O1094" s="136"/>
      <c r="P1094" s="137"/>
      <c r="Q1094" s="138"/>
      <c r="R1094" s="136"/>
    </row>
    <row r="1095" spans="3:18" x14ac:dyDescent="0.4">
      <c r="C1095" s="136"/>
      <c r="D1095" s="137"/>
      <c r="E1095" s="136"/>
      <c r="F1095" s="136"/>
      <c r="G1095" s="136"/>
      <c r="H1095" s="137"/>
      <c r="I1095" s="137"/>
      <c r="J1095" s="137"/>
      <c r="K1095" s="137"/>
      <c r="L1095" s="137"/>
      <c r="M1095" s="137"/>
      <c r="N1095" s="136"/>
      <c r="O1095" s="136"/>
      <c r="P1095" s="137"/>
      <c r="Q1095" s="138"/>
      <c r="R1095" s="136"/>
    </row>
    <row r="1096" spans="3:18" x14ac:dyDescent="0.4">
      <c r="C1096" s="136"/>
      <c r="D1096" s="137"/>
      <c r="E1096" s="136"/>
      <c r="F1096" s="136"/>
      <c r="G1096" s="136"/>
      <c r="H1096" s="137"/>
      <c r="I1096" s="137"/>
      <c r="J1096" s="137"/>
      <c r="K1096" s="137"/>
      <c r="L1096" s="137"/>
      <c r="M1096" s="137"/>
      <c r="N1096" s="136"/>
      <c r="O1096" s="136"/>
      <c r="P1096" s="137"/>
      <c r="Q1096" s="138"/>
      <c r="R1096" s="136"/>
    </row>
    <row r="1097" spans="3:18" x14ac:dyDescent="0.4">
      <c r="C1097" s="136"/>
      <c r="D1097" s="137"/>
      <c r="E1097" s="136"/>
      <c r="F1097" s="136"/>
      <c r="G1097" s="136"/>
      <c r="H1097" s="137"/>
      <c r="I1097" s="137"/>
      <c r="J1097" s="137"/>
      <c r="K1097" s="137"/>
      <c r="L1097" s="137"/>
      <c r="M1097" s="137"/>
      <c r="N1097" s="136"/>
      <c r="O1097" s="136"/>
      <c r="P1097" s="137"/>
      <c r="Q1097" s="138"/>
      <c r="R1097" s="136"/>
    </row>
    <row r="1098" spans="3:18" x14ac:dyDescent="0.4">
      <c r="C1098" s="136"/>
      <c r="D1098" s="137"/>
      <c r="E1098" s="136"/>
      <c r="F1098" s="136"/>
      <c r="G1098" s="136"/>
      <c r="H1098" s="137"/>
      <c r="I1098" s="137"/>
      <c r="J1098" s="137"/>
      <c r="K1098" s="137"/>
      <c r="L1098" s="137"/>
      <c r="M1098" s="137"/>
      <c r="N1098" s="136"/>
      <c r="O1098" s="136"/>
      <c r="P1098" s="137"/>
      <c r="Q1098" s="138"/>
      <c r="R1098" s="136"/>
    </row>
    <row r="1099" spans="3:18" x14ac:dyDescent="0.4">
      <c r="C1099" s="136"/>
      <c r="D1099" s="137"/>
      <c r="E1099" s="136"/>
      <c r="F1099" s="136"/>
      <c r="G1099" s="136"/>
      <c r="H1099" s="137"/>
      <c r="I1099" s="137"/>
      <c r="J1099" s="137"/>
      <c r="K1099" s="137"/>
      <c r="L1099" s="137"/>
      <c r="M1099" s="137"/>
      <c r="N1099" s="136"/>
      <c r="O1099" s="136"/>
      <c r="P1099" s="137"/>
      <c r="Q1099" s="138"/>
    </row>
    <row r="1100" spans="3:18" x14ac:dyDescent="0.4">
      <c r="C1100" s="136"/>
      <c r="D1100" s="137"/>
      <c r="E1100" s="136"/>
      <c r="F1100" s="136"/>
      <c r="G1100" s="136"/>
      <c r="H1100" s="137"/>
      <c r="I1100" s="137"/>
      <c r="J1100" s="137"/>
      <c r="K1100" s="137"/>
      <c r="L1100" s="137"/>
      <c r="M1100" s="137"/>
      <c r="N1100" s="136"/>
      <c r="O1100" s="136"/>
      <c r="P1100" s="137"/>
      <c r="Q1100" s="138"/>
    </row>
    <row r="1101" spans="3:18" x14ac:dyDescent="0.4">
      <c r="C1101" s="136"/>
      <c r="D1101" s="137"/>
      <c r="E1101" s="136"/>
      <c r="F1101" s="136"/>
      <c r="G1101" s="136"/>
      <c r="H1101" s="137"/>
      <c r="I1101" s="137"/>
      <c r="J1101" s="137"/>
      <c r="K1101" s="137"/>
      <c r="L1101" s="137"/>
      <c r="M1101" s="137"/>
      <c r="N1101" s="136"/>
      <c r="O1101" s="136"/>
      <c r="P1101" s="137"/>
      <c r="Q1101" s="138"/>
    </row>
    <row r="1102" spans="3:18" x14ac:dyDescent="0.4">
      <c r="C1102" s="136"/>
      <c r="D1102" s="137"/>
      <c r="E1102" s="136"/>
      <c r="F1102" s="136"/>
      <c r="G1102" s="136"/>
      <c r="H1102" s="137"/>
      <c r="I1102" s="137"/>
      <c r="J1102" s="137"/>
      <c r="K1102" s="137"/>
      <c r="L1102" s="137"/>
      <c r="M1102" s="137"/>
      <c r="N1102" s="136"/>
      <c r="O1102" s="136"/>
      <c r="P1102" s="137"/>
      <c r="Q1102" s="138"/>
    </row>
    <row r="1103" spans="3:18" x14ac:dyDescent="0.4">
      <c r="C1103" s="136"/>
      <c r="D1103" s="137"/>
      <c r="E1103" s="136"/>
      <c r="F1103" s="136"/>
      <c r="G1103" s="136"/>
      <c r="H1103" s="137"/>
      <c r="I1103" s="137"/>
      <c r="J1103" s="137"/>
      <c r="K1103" s="137"/>
      <c r="L1103" s="137"/>
      <c r="M1103" s="137"/>
      <c r="N1103" s="136"/>
      <c r="O1103" s="136"/>
      <c r="P1103" s="137"/>
      <c r="Q1103" s="138"/>
    </row>
    <row r="1104" spans="3:18" x14ac:dyDescent="0.4">
      <c r="C1104" s="136"/>
      <c r="D1104" s="137"/>
      <c r="E1104" s="136"/>
      <c r="F1104" s="136"/>
      <c r="G1104" s="136"/>
      <c r="H1104" s="137"/>
      <c r="I1104" s="137"/>
      <c r="J1104" s="137"/>
      <c r="K1104" s="137"/>
      <c r="L1104" s="137"/>
      <c r="M1104" s="137"/>
      <c r="N1104" s="136"/>
      <c r="O1104" s="136"/>
      <c r="P1104" s="137"/>
      <c r="Q1104" s="138"/>
    </row>
    <row r="1105" spans="3:17" x14ac:dyDescent="0.4">
      <c r="C1105" s="136"/>
      <c r="D1105" s="137"/>
      <c r="E1105" s="136"/>
      <c r="F1105" s="136"/>
      <c r="G1105" s="136"/>
      <c r="H1105" s="137"/>
      <c r="I1105" s="137"/>
      <c r="J1105" s="137"/>
      <c r="K1105" s="137"/>
      <c r="L1105" s="137"/>
      <c r="M1105" s="137"/>
      <c r="N1105" s="136"/>
      <c r="O1105" s="136"/>
      <c r="P1105" s="137"/>
      <c r="Q1105" s="138"/>
    </row>
    <row r="1106" spans="3:17" x14ac:dyDescent="0.4">
      <c r="C1106" s="136"/>
      <c r="D1106" s="137"/>
      <c r="E1106" s="136"/>
      <c r="F1106" s="136"/>
      <c r="G1106" s="136"/>
      <c r="H1106" s="137"/>
      <c r="I1106" s="137"/>
      <c r="J1106" s="137"/>
      <c r="K1106" s="137"/>
      <c r="L1106" s="137"/>
      <c r="M1106" s="137"/>
      <c r="N1106" s="136"/>
      <c r="O1106" s="136"/>
      <c r="P1106" s="137"/>
      <c r="Q1106" s="138"/>
    </row>
    <row r="1107" spans="3:17" x14ac:dyDescent="0.4">
      <c r="C1107" s="136"/>
      <c r="D1107" s="137"/>
      <c r="E1107" s="136"/>
      <c r="F1107" s="136"/>
      <c r="G1107" s="136"/>
      <c r="H1107" s="137"/>
      <c r="I1107" s="137"/>
      <c r="J1107" s="137"/>
      <c r="K1107" s="137"/>
      <c r="L1107" s="137"/>
      <c r="M1107" s="137"/>
      <c r="N1107" s="136"/>
      <c r="O1107" s="136"/>
      <c r="P1107" s="137"/>
      <c r="Q1107" s="138"/>
    </row>
    <row r="1108" spans="3:17" x14ac:dyDescent="0.4">
      <c r="C1108" s="136"/>
      <c r="D1108" s="137"/>
      <c r="E1108" s="136"/>
      <c r="F1108" s="136"/>
      <c r="G1108" s="136"/>
      <c r="H1108" s="137"/>
      <c r="I1108" s="137"/>
      <c r="J1108" s="137"/>
      <c r="K1108" s="137"/>
      <c r="L1108" s="137"/>
      <c r="M1108" s="137"/>
      <c r="N1108" s="136"/>
      <c r="O1108" s="136"/>
      <c r="P1108" s="137"/>
      <c r="Q1108" s="138"/>
    </row>
    <row r="1109" spans="3:17" x14ac:dyDescent="0.4">
      <c r="C1109" s="136"/>
      <c r="D1109" s="137"/>
      <c r="E1109" s="136"/>
      <c r="F1109" s="136"/>
      <c r="G1109" s="136"/>
      <c r="H1109" s="137"/>
      <c r="I1109" s="137"/>
      <c r="J1109" s="137"/>
      <c r="K1109" s="137"/>
      <c r="L1109" s="137"/>
      <c r="M1109" s="137"/>
      <c r="N1109" s="136"/>
      <c r="O1109" s="136"/>
      <c r="P1109" s="137"/>
      <c r="Q1109" s="138"/>
    </row>
    <row r="1110" spans="3:17" x14ac:dyDescent="0.4">
      <c r="C1110" s="136"/>
      <c r="D1110" s="137"/>
      <c r="E1110" s="136"/>
      <c r="F1110" s="136"/>
      <c r="G1110" s="136"/>
      <c r="H1110" s="137"/>
      <c r="I1110" s="137"/>
      <c r="J1110" s="137"/>
      <c r="K1110" s="137"/>
      <c r="L1110" s="137"/>
      <c r="M1110" s="137"/>
      <c r="N1110" s="136"/>
      <c r="O1110" s="136"/>
      <c r="P1110" s="137"/>
      <c r="Q1110" s="138"/>
    </row>
    <row r="1111" spans="3:17" x14ac:dyDescent="0.4">
      <c r="C1111" s="136"/>
      <c r="D1111" s="137"/>
      <c r="E1111" s="136"/>
      <c r="F1111" s="136"/>
      <c r="G1111" s="136"/>
      <c r="H1111" s="137"/>
      <c r="I1111" s="137"/>
      <c r="J1111" s="137"/>
      <c r="K1111" s="137"/>
      <c r="L1111" s="137"/>
      <c r="M1111" s="137"/>
      <c r="N1111" s="136"/>
      <c r="O1111" s="136"/>
      <c r="P1111" s="137"/>
      <c r="Q1111" s="138"/>
    </row>
    <row r="1112" spans="3:17" x14ac:dyDescent="0.4">
      <c r="C1112" s="136"/>
      <c r="D1112" s="137"/>
      <c r="E1112" s="136"/>
      <c r="F1112" s="136"/>
      <c r="G1112" s="136"/>
      <c r="H1112" s="137"/>
      <c r="I1112" s="137"/>
      <c r="J1112" s="137"/>
      <c r="K1112" s="137"/>
      <c r="L1112" s="137"/>
      <c r="M1112" s="137"/>
      <c r="N1112" s="136"/>
      <c r="O1112" s="136"/>
      <c r="P1112" s="137"/>
      <c r="Q1112" s="138"/>
    </row>
    <row r="1113" spans="3:17" x14ac:dyDescent="0.4">
      <c r="C1113" s="136"/>
      <c r="D1113" s="137"/>
      <c r="E1113" s="136"/>
      <c r="F1113" s="136"/>
      <c r="G1113" s="136"/>
      <c r="H1113" s="137"/>
      <c r="I1113" s="137"/>
      <c r="J1113" s="137"/>
      <c r="K1113" s="137"/>
      <c r="L1113" s="137"/>
      <c r="M1113" s="137"/>
      <c r="N1113" s="136"/>
      <c r="O1113" s="136"/>
      <c r="P1113" s="137"/>
      <c r="Q1113" s="138"/>
    </row>
    <row r="1114" spans="3:17" x14ac:dyDescent="0.4">
      <c r="C1114" s="136"/>
      <c r="D1114" s="137"/>
      <c r="E1114" s="136"/>
      <c r="F1114" s="136"/>
      <c r="G1114" s="136"/>
      <c r="H1114" s="137"/>
      <c r="I1114" s="137"/>
      <c r="J1114" s="137"/>
      <c r="K1114" s="137"/>
      <c r="L1114" s="137"/>
      <c r="M1114" s="137"/>
      <c r="N1114" s="136"/>
      <c r="O1114" s="136"/>
      <c r="P1114" s="137"/>
      <c r="Q1114" s="138"/>
    </row>
    <row r="1115" spans="3:17" x14ac:dyDescent="0.4">
      <c r="C1115" s="136"/>
      <c r="D1115" s="137"/>
      <c r="E1115" s="136"/>
      <c r="F1115" s="136"/>
      <c r="G1115" s="136"/>
      <c r="H1115" s="137"/>
      <c r="I1115" s="137"/>
      <c r="J1115" s="137"/>
      <c r="K1115" s="137"/>
      <c r="L1115" s="137"/>
      <c r="M1115" s="137"/>
      <c r="N1115" s="136"/>
      <c r="O1115" s="136"/>
      <c r="P1115" s="137"/>
      <c r="Q1115" s="138"/>
    </row>
    <row r="1116" spans="3:17" x14ac:dyDescent="0.4">
      <c r="C1116" s="136"/>
      <c r="D1116" s="137"/>
      <c r="E1116" s="136"/>
      <c r="F1116" s="136"/>
      <c r="G1116" s="136"/>
      <c r="H1116" s="137"/>
      <c r="I1116" s="137"/>
      <c r="J1116" s="137"/>
      <c r="K1116" s="137"/>
      <c r="L1116" s="137"/>
      <c r="M1116" s="137"/>
      <c r="N1116" s="136"/>
      <c r="O1116" s="136"/>
      <c r="P1116" s="137"/>
      <c r="Q1116" s="138"/>
    </row>
    <row r="1117" spans="3:17" x14ac:dyDescent="0.4">
      <c r="C1117" s="136"/>
      <c r="D1117" s="137"/>
      <c r="E1117" s="136"/>
      <c r="F1117" s="136"/>
      <c r="G1117" s="136"/>
      <c r="H1117" s="137"/>
      <c r="I1117" s="137"/>
      <c r="J1117" s="137"/>
      <c r="K1117" s="137"/>
      <c r="L1117" s="137"/>
      <c r="M1117" s="137"/>
      <c r="N1117" s="136"/>
      <c r="O1117" s="136"/>
      <c r="P1117" s="137"/>
      <c r="Q1117" s="138"/>
    </row>
    <row r="1118" spans="3:17" x14ac:dyDescent="0.4">
      <c r="C1118" s="136"/>
      <c r="D1118" s="137"/>
      <c r="E1118" s="136"/>
      <c r="F1118" s="136"/>
      <c r="G1118" s="136"/>
      <c r="H1118" s="137"/>
      <c r="I1118" s="137"/>
      <c r="J1118" s="137"/>
      <c r="K1118" s="137"/>
      <c r="L1118" s="137"/>
      <c r="M1118" s="137"/>
      <c r="N1118" s="136"/>
      <c r="O1118" s="136"/>
      <c r="P1118" s="137"/>
      <c r="Q1118" s="138"/>
    </row>
    <row r="1119" spans="3:17" x14ac:dyDescent="0.4">
      <c r="C1119" s="136"/>
      <c r="D1119" s="137"/>
      <c r="E1119" s="136"/>
      <c r="F1119" s="136"/>
      <c r="G1119" s="136"/>
      <c r="H1119" s="137"/>
      <c r="I1119" s="137"/>
      <c r="J1119" s="137"/>
      <c r="K1119" s="137"/>
      <c r="L1119" s="137"/>
      <c r="M1119" s="137"/>
      <c r="N1119" s="136"/>
      <c r="O1119" s="136"/>
      <c r="P1119" s="137"/>
      <c r="Q1119" s="138"/>
    </row>
    <row r="1120" spans="3:17" x14ac:dyDescent="0.4">
      <c r="C1120" s="136"/>
      <c r="D1120" s="137"/>
      <c r="E1120" s="136"/>
      <c r="F1120" s="136"/>
      <c r="G1120" s="136"/>
      <c r="H1120" s="137"/>
      <c r="I1120" s="137"/>
      <c r="J1120" s="137"/>
      <c r="K1120" s="137"/>
      <c r="L1120" s="137"/>
      <c r="M1120" s="137"/>
      <c r="N1120" s="136"/>
      <c r="O1120" s="136"/>
      <c r="P1120" s="137"/>
      <c r="Q1120" s="138"/>
    </row>
    <row r="1121" spans="3:17" x14ac:dyDescent="0.4">
      <c r="C1121" s="136"/>
      <c r="D1121" s="137"/>
      <c r="E1121" s="136"/>
      <c r="F1121" s="136"/>
      <c r="G1121" s="136"/>
      <c r="H1121" s="137"/>
      <c r="I1121" s="137"/>
      <c r="J1121" s="137"/>
      <c r="K1121" s="137"/>
      <c r="L1121" s="137"/>
      <c r="M1121" s="137"/>
      <c r="N1121" s="136"/>
      <c r="O1121" s="136"/>
      <c r="P1121" s="137"/>
      <c r="Q1121" s="138"/>
    </row>
    <row r="1122" spans="3:17" x14ac:dyDescent="0.4">
      <c r="C1122" s="136"/>
      <c r="D1122" s="137"/>
      <c r="E1122" s="136"/>
      <c r="F1122" s="136"/>
      <c r="G1122" s="136"/>
      <c r="H1122" s="137"/>
      <c r="I1122" s="137"/>
      <c r="J1122" s="137"/>
      <c r="K1122" s="137"/>
      <c r="L1122" s="137"/>
      <c r="M1122" s="137"/>
      <c r="N1122" s="136"/>
      <c r="O1122" s="136"/>
      <c r="P1122" s="137"/>
      <c r="Q1122" s="138"/>
    </row>
    <row r="1123" spans="3:17" x14ac:dyDescent="0.4">
      <c r="C1123" s="136"/>
      <c r="D1123" s="137"/>
      <c r="E1123" s="136"/>
      <c r="F1123" s="136"/>
      <c r="G1123" s="136"/>
      <c r="H1123" s="137"/>
      <c r="I1123" s="137"/>
      <c r="J1123" s="137"/>
      <c r="K1123" s="137"/>
      <c r="L1123" s="137"/>
      <c r="M1123" s="137"/>
      <c r="N1123" s="136"/>
      <c r="O1123" s="136"/>
      <c r="P1123" s="137"/>
      <c r="Q1123" s="138"/>
    </row>
    <row r="1124" spans="3:17" x14ac:dyDescent="0.4">
      <c r="C1124" s="136"/>
      <c r="D1124" s="137"/>
      <c r="E1124" s="136"/>
      <c r="F1124" s="136"/>
      <c r="G1124" s="136"/>
      <c r="H1124" s="137"/>
      <c r="I1124" s="137"/>
      <c r="J1124" s="137"/>
      <c r="K1124" s="137"/>
      <c r="L1124" s="137"/>
      <c r="M1124" s="137"/>
      <c r="N1124" s="136"/>
      <c r="O1124" s="136"/>
      <c r="P1124" s="137"/>
      <c r="Q1124" s="138"/>
    </row>
    <row r="1125" spans="3:17" x14ac:dyDescent="0.4">
      <c r="C1125" s="136"/>
      <c r="D1125" s="137"/>
      <c r="E1125" s="136"/>
      <c r="F1125" s="136"/>
      <c r="G1125" s="136"/>
      <c r="H1125" s="137"/>
      <c r="I1125" s="137"/>
      <c r="J1125" s="137"/>
      <c r="K1125" s="137"/>
      <c r="L1125" s="137"/>
      <c r="M1125" s="137"/>
      <c r="N1125" s="136"/>
      <c r="O1125" s="136"/>
      <c r="P1125" s="137"/>
      <c r="Q1125" s="138"/>
    </row>
    <row r="1126" spans="3:17" x14ac:dyDescent="0.4">
      <c r="C1126" s="136"/>
      <c r="D1126" s="137"/>
      <c r="E1126" s="136"/>
      <c r="F1126" s="136"/>
      <c r="G1126" s="136"/>
      <c r="H1126" s="137"/>
      <c r="I1126" s="137"/>
      <c r="J1126" s="137"/>
      <c r="K1126" s="137"/>
      <c r="L1126" s="137"/>
      <c r="M1126" s="137"/>
      <c r="N1126" s="136"/>
      <c r="O1126" s="136"/>
      <c r="P1126" s="137"/>
      <c r="Q1126" s="138"/>
    </row>
    <row r="1127" spans="3:17" x14ac:dyDescent="0.4">
      <c r="C1127" s="136"/>
      <c r="D1127" s="137"/>
      <c r="E1127" s="136"/>
      <c r="F1127" s="136"/>
      <c r="G1127" s="136"/>
      <c r="H1127" s="137"/>
      <c r="I1127" s="137"/>
      <c r="J1127" s="137"/>
      <c r="K1127" s="137"/>
      <c r="L1127" s="137"/>
      <c r="M1127" s="137"/>
      <c r="N1127" s="136"/>
      <c r="O1127" s="136"/>
      <c r="P1127" s="137"/>
      <c r="Q1127" s="138"/>
    </row>
    <row r="1128" spans="3:17" x14ac:dyDescent="0.4">
      <c r="C1128" s="136"/>
      <c r="D1128" s="137"/>
      <c r="E1128" s="136"/>
      <c r="F1128" s="136"/>
      <c r="G1128" s="136"/>
      <c r="H1128" s="137"/>
      <c r="I1128" s="137"/>
      <c r="J1128" s="137"/>
      <c r="K1128" s="137"/>
      <c r="L1128" s="137"/>
      <c r="M1128" s="137"/>
      <c r="N1128" s="136"/>
      <c r="O1128" s="136"/>
      <c r="P1128" s="137"/>
      <c r="Q1128" s="138"/>
    </row>
    <row r="1129" spans="3:17" x14ac:dyDescent="0.4">
      <c r="C1129" s="136"/>
      <c r="D1129" s="137"/>
      <c r="E1129" s="136"/>
      <c r="F1129" s="136"/>
      <c r="G1129" s="136"/>
      <c r="H1129" s="137"/>
      <c r="I1129" s="137"/>
      <c r="J1129" s="137"/>
      <c r="K1129" s="137"/>
      <c r="L1129" s="137"/>
      <c r="M1129" s="137"/>
      <c r="N1129" s="136"/>
      <c r="O1129" s="136"/>
      <c r="P1129" s="137"/>
      <c r="Q1129" s="138"/>
    </row>
    <row r="1130" spans="3:17" x14ac:dyDescent="0.4">
      <c r="C1130" s="136"/>
      <c r="D1130" s="137"/>
      <c r="E1130" s="136"/>
      <c r="F1130" s="136"/>
      <c r="G1130" s="136"/>
      <c r="H1130" s="137"/>
      <c r="I1130" s="137"/>
      <c r="J1130" s="137"/>
      <c r="K1130" s="137"/>
      <c r="L1130" s="137"/>
      <c r="M1130" s="137"/>
      <c r="N1130" s="136"/>
      <c r="O1130" s="136"/>
      <c r="P1130" s="137"/>
      <c r="Q1130" s="138"/>
    </row>
    <row r="1131" spans="3:17" x14ac:dyDescent="0.4">
      <c r="C1131" s="136"/>
      <c r="D1131" s="137"/>
      <c r="E1131" s="136"/>
      <c r="F1131" s="136"/>
      <c r="G1131" s="136"/>
      <c r="H1131" s="137"/>
      <c r="I1131" s="137"/>
      <c r="J1131" s="137"/>
      <c r="K1131" s="137"/>
      <c r="L1131" s="137"/>
      <c r="M1131" s="137"/>
      <c r="N1131" s="136"/>
      <c r="O1131" s="136"/>
      <c r="P1131" s="137"/>
      <c r="Q1131" s="138"/>
    </row>
    <row r="1132" spans="3:17" x14ac:dyDescent="0.4">
      <c r="C1132" s="136"/>
      <c r="D1132" s="137"/>
      <c r="E1132" s="136"/>
      <c r="F1132" s="136"/>
      <c r="G1132" s="136"/>
      <c r="H1132" s="137"/>
      <c r="I1132" s="137"/>
      <c r="J1132" s="137"/>
      <c r="K1132" s="137"/>
      <c r="L1132" s="137"/>
      <c r="M1132" s="137"/>
      <c r="N1132" s="136"/>
      <c r="O1132" s="136"/>
      <c r="P1132" s="137"/>
      <c r="Q1132" s="138"/>
    </row>
    <row r="1133" spans="3:17" x14ac:dyDescent="0.4">
      <c r="C1133" s="136"/>
      <c r="D1133" s="137"/>
      <c r="E1133" s="136"/>
      <c r="F1133" s="136"/>
      <c r="G1133" s="136"/>
      <c r="H1133" s="137"/>
      <c r="I1133" s="137"/>
      <c r="J1133" s="137"/>
      <c r="K1133" s="137"/>
      <c r="L1133" s="137"/>
      <c r="M1133" s="137"/>
      <c r="N1133" s="136"/>
      <c r="O1133" s="136"/>
      <c r="P1133" s="137"/>
      <c r="Q1133" s="138"/>
    </row>
    <row r="1134" spans="3:17" x14ac:dyDescent="0.4">
      <c r="C1134" s="136"/>
      <c r="D1134" s="137"/>
      <c r="E1134" s="136"/>
      <c r="F1134" s="136"/>
      <c r="G1134" s="136"/>
      <c r="H1134" s="137"/>
      <c r="I1134" s="137"/>
      <c r="J1134" s="137"/>
      <c r="K1134" s="137"/>
      <c r="L1134" s="137"/>
      <c r="M1134" s="137"/>
      <c r="N1134" s="136"/>
      <c r="O1134" s="136"/>
      <c r="P1134" s="137"/>
      <c r="Q1134" s="138"/>
    </row>
    <row r="1135" spans="3:17" x14ac:dyDescent="0.4">
      <c r="C1135" s="136"/>
      <c r="D1135" s="137"/>
      <c r="E1135" s="136"/>
      <c r="F1135" s="136"/>
      <c r="G1135" s="136"/>
      <c r="H1135" s="137"/>
      <c r="I1135" s="137"/>
      <c r="J1135" s="137"/>
      <c r="K1135" s="137"/>
      <c r="L1135" s="137"/>
      <c r="M1135" s="137"/>
      <c r="N1135" s="136"/>
      <c r="O1135" s="136"/>
      <c r="P1135" s="137"/>
      <c r="Q1135" s="138"/>
    </row>
    <row r="1136" spans="3:17" x14ac:dyDescent="0.4">
      <c r="C1136" s="136"/>
      <c r="D1136" s="137"/>
      <c r="E1136" s="136"/>
      <c r="F1136" s="136"/>
      <c r="G1136" s="136"/>
      <c r="H1136" s="137"/>
      <c r="I1136" s="137"/>
      <c r="J1136" s="137"/>
      <c r="K1136" s="137"/>
      <c r="L1136" s="137"/>
      <c r="M1136" s="137"/>
      <c r="N1136" s="136"/>
      <c r="O1136" s="136"/>
      <c r="P1136" s="137"/>
      <c r="Q1136" s="138"/>
    </row>
    <row r="1137" spans="3:17" x14ac:dyDescent="0.4">
      <c r="C1137" s="136"/>
      <c r="D1137" s="137"/>
      <c r="E1137" s="136"/>
      <c r="F1137" s="136"/>
      <c r="G1137" s="136"/>
      <c r="H1137" s="137"/>
      <c r="I1137" s="137"/>
      <c r="J1137" s="137"/>
      <c r="K1137" s="137"/>
      <c r="L1137" s="137"/>
      <c r="M1137" s="137"/>
      <c r="N1137" s="136"/>
      <c r="O1137" s="136"/>
      <c r="P1137" s="137"/>
      <c r="Q1137" s="138"/>
    </row>
    <row r="1138" spans="3:17" x14ac:dyDescent="0.4">
      <c r="C1138" s="136"/>
      <c r="D1138" s="137"/>
      <c r="E1138" s="136"/>
      <c r="F1138" s="136"/>
      <c r="G1138" s="136"/>
      <c r="H1138" s="137"/>
      <c r="I1138" s="137"/>
      <c r="J1138" s="137"/>
      <c r="K1138" s="137"/>
      <c r="L1138" s="137"/>
      <c r="M1138" s="137"/>
      <c r="N1138" s="136"/>
      <c r="O1138" s="136"/>
      <c r="P1138" s="137"/>
      <c r="Q1138" s="138"/>
    </row>
    <row r="1139" spans="3:17" x14ac:dyDescent="0.4">
      <c r="C1139" s="136"/>
      <c r="D1139" s="137"/>
      <c r="E1139" s="136"/>
      <c r="F1139" s="136"/>
      <c r="G1139" s="136"/>
      <c r="H1139" s="137"/>
      <c r="I1139" s="137"/>
      <c r="J1139" s="137"/>
      <c r="K1139" s="137"/>
      <c r="L1139" s="137"/>
      <c r="M1139" s="137"/>
      <c r="N1139" s="136"/>
      <c r="O1139" s="136"/>
      <c r="P1139" s="137"/>
      <c r="Q1139" s="138"/>
    </row>
    <row r="1140" spans="3:17" x14ac:dyDescent="0.4">
      <c r="C1140" s="136"/>
      <c r="D1140" s="137"/>
      <c r="E1140" s="136"/>
      <c r="F1140" s="136"/>
      <c r="G1140" s="136"/>
      <c r="H1140" s="137"/>
      <c r="I1140" s="137"/>
      <c r="J1140" s="137"/>
      <c r="K1140" s="137"/>
      <c r="L1140" s="137"/>
      <c r="M1140" s="137"/>
      <c r="N1140" s="136"/>
      <c r="O1140" s="136"/>
      <c r="P1140" s="137"/>
      <c r="Q1140" s="138"/>
    </row>
    <row r="1141" spans="3:17" x14ac:dyDescent="0.4">
      <c r="C1141" s="136"/>
      <c r="D1141" s="137"/>
      <c r="E1141" s="136"/>
      <c r="F1141" s="136"/>
      <c r="G1141" s="136"/>
      <c r="H1141" s="137"/>
      <c r="I1141" s="137"/>
      <c r="J1141" s="137"/>
      <c r="K1141" s="137"/>
      <c r="L1141" s="137"/>
      <c r="M1141" s="137"/>
      <c r="N1141" s="136"/>
      <c r="O1141" s="136"/>
      <c r="P1141" s="137"/>
      <c r="Q1141" s="138"/>
    </row>
    <row r="1142" spans="3:17" x14ac:dyDescent="0.4">
      <c r="C1142" s="136"/>
      <c r="D1142" s="137"/>
      <c r="E1142" s="136"/>
      <c r="F1142" s="136"/>
      <c r="G1142" s="136"/>
      <c r="H1142" s="137"/>
      <c r="I1142" s="137"/>
      <c r="J1142" s="137"/>
      <c r="K1142" s="137"/>
      <c r="L1142" s="137"/>
      <c r="M1142" s="137"/>
      <c r="N1142" s="136"/>
      <c r="O1142" s="136"/>
      <c r="P1142" s="137"/>
      <c r="Q1142" s="138"/>
    </row>
    <row r="1143" spans="3:17" x14ac:dyDescent="0.4">
      <c r="C1143" s="136"/>
      <c r="D1143" s="137"/>
      <c r="E1143" s="136"/>
      <c r="F1143" s="136"/>
      <c r="G1143" s="136"/>
      <c r="H1143" s="137"/>
      <c r="I1143" s="137"/>
      <c r="J1143" s="137"/>
      <c r="K1143" s="137"/>
      <c r="L1143" s="137"/>
      <c r="M1143" s="137"/>
      <c r="N1143" s="136"/>
      <c r="O1143" s="136"/>
      <c r="P1143" s="137"/>
      <c r="Q1143" s="138"/>
    </row>
    <row r="1144" spans="3:17" x14ac:dyDescent="0.4">
      <c r="C1144" s="136"/>
      <c r="D1144" s="137"/>
      <c r="E1144" s="136"/>
      <c r="F1144" s="136"/>
      <c r="G1144" s="136"/>
      <c r="H1144" s="137"/>
      <c r="I1144" s="137"/>
      <c r="J1144" s="137"/>
      <c r="K1144" s="137"/>
      <c r="L1144" s="137"/>
      <c r="M1144" s="137"/>
      <c r="N1144" s="136"/>
      <c r="O1144" s="136"/>
      <c r="P1144" s="137"/>
      <c r="Q1144" s="138"/>
    </row>
    <row r="1145" spans="3:17" x14ac:dyDescent="0.4">
      <c r="C1145" s="136"/>
      <c r="D1145" s="137"/>
      <c r="E1145" s="136"/>
      <c r="F1145" s="136"/>
      <c r="G1145" s="136"/>
      <c r="H1145" s="137"/>
      <c r="I1145" s="137"/>
      <c r="J1145" s="137"/>
      <c r="K1145" s="137"/>
      <c r="L1145" s="137"/>
      <c r="M1145" s="137"/>
      <c r="N1145" s="136"/>
      <c r="O1145" s="136"/>
      <c r="P1145" s="137"/>
      <c r="Q1145" s="138"/>
    </row>
    <row r="1146" spans="3:17" x14ac:dyDescent="0.4">
      <c r="C1146" s="136"/>
      <c r="D1146" s="137"/>
      <c r="E1146" s="136"/>
      <c r="F1146" s="136"/>
      <c r="G1146" s="136"/>
      <c r="H1146" s="137"/>
      <c r="I1146" s="137"/>
      <c r="J1146" s="137"/>
      <c r="K1146" s="137"/>
      <c r="L1146" s="137"/>
      <c r="M1146" s="137"/>
      <c r="N1146" s="136"/>
      <c r="O1146" s="136"/>
      <c r="P1146" s="137"/>
      <c r="Q1146" s="138"/>
    </row>
    <row r="1147" spans="3:17" x14ac:dyDescent="0.4">
      <c r="C1147" s="136"/>
      <c r="D1147" s="137"/>
      <c r="E1147" s="136"/>
      <c r="F1147" s="136"/>
      <c r="G1147" s="136"/>
      <c r="H1147" s="137"/>
      <c r="I1147" s="137"/>
      <c r="J1147" s="137"/>
      <c r="K1147" s="137"/>
      <c r="L1147" s="137"/>
      <c r="M1147" s="137"/>
      <c r="N1147" s="136"/>
      <c r="O1147" s="136"/>
      <c r="P1147" s="137"/>
      <c r="Q1147" s="138"/>
    </row>
    <row r="1148" spans="3:17" x14ac:dyDescent="0.4">
      <c r="C1148" s="136"/>
      <c r="D1148" s="137"/>
      <c r="E1148" s="136"/>
      <c r="F1148" s="136"/>
      <c r="G1148" s="136"/>
      <c r="H1148" s="137"/>
      <c r="I1148" s="137"/>
      <c r="J1148" s="137"/>
      <c r="K1148" s="137"/>
      <c r="L1148" s="137"/>
      <c r="M1148" s="137"/>
      <c r="N1148" s="136"/>
      <c r="O1148" s="136"/>
      <c r="P1148" s="137"/>
      <c r="Q1148" s="138"/>
    </row>
    <row r="1149" spans="3:17" x14ac:dyDescent="0.4">
      <c r="C1149" s="136"/>
      <c r="D1149" s="137"/>
      <c r="E1149" s="136"/>
      <c r="F1149" s="136"/>
      <c r="G1149" s="136"/>
      <c r="H1149" s="137"/>
      <c r="I1149" s="137"/>
      <c r="J1149" s="137"/>
      <c r="K1149" s="137"/>
      <c r="L1149" s="137"/>
      <c r="M1149" s="137"/>
      <c r="N1149" s="136"/>
      <c r="O1149" s="136"/>
      <c r="P1149" s="137"/>
      <c r="Q1149" s="138"/>
    </row>
    <row r="1150" spans="3:17" x14ac:dyDescent="0.4">
      <c r="C1150" s="136"/>
      <c r="D1150" s="137"/>
      <c r="E1150" s="136"/>
      <c r="F1150" s="136"/>
      <c r="G1150" s="136"/>
      <c r="H1150" s="137"/>
      <c r="I1150" s="137"/>
      <c r="J1150" s="137"/>
      <c r="K1150" s="137"/>
      <c r="L1150" s="137"/>
      <c r="M1150" s="137"/>
      <c r="N1150" s="136"/>
      <c r="O1150" s="136"/>
      <c r="P1150" s="137"/>
      <c r="Q1150" s="138"/>
    </row>
    <row r="1151" spans="3:17" x14ac:dyDescent="0.4">
      <c r="C1151" s="136"/>
      <c r="D1151" s="137"/>
      <c r="E1151" s="136"/>
      <c r="F1151" s="136"/>
      <c r="G1151" s="136"/>
      <c r="H1151" s="137"/>
      <c r="I1151" s="137"/>
      <c r="J1151" s="137"/>
      <c r="K1151" s="137"/>
      <c r="L1151" s="137"/>
      <c r="M1151" s="137"/>
      <c r="N1151" s="136"/>
      <c r="O1151" s="136"/>
      <c r="P1151" s="137"/>
      <c r="Q1151" s="138"/>
    </row>
    <row r="1152" spans="3:17" x14ac:dyDescent="0.4">
      <c r="C1152" s="136"/>
      <c r="D1152" s="137"/>
      <c r="E1152" s="136"/>
      <c r="F1152" s="136"/>
      <c r="G1152" s="136"/>
      <c r="H1152" s="137"/>
      <c r="I1152" s="137"/>
      <c r="J1152" s="137"/>
      <c r="K1152" s="137"/>
      <c r="L1152" s="137"/>
      <c r="M1152" s="137"/>
      <c r="N1152" s="136"/>
      <c r="O1152" s="136"/>
      <c r="P1152" s="137"/>
      <c r="Q1152" s="138"/>
    </row>
    <row r="1153" spans="3:17" x14ac:dyDescent="0.4">
      <c r="C1153" s="136"/>
      <c r="D1153" s="137"/>
      <c r="E1153" s="136"/>
      <c r="F1153" s="136"/>
      <c r="G1153" s="136"/>
      <c r="H1153" s="137"/>
      <c r="I1153" s="137"/>
      <c r="J1153" s="137"/>
      <c r="K1153" s="137"/>
      <c r="L1153" s="137"/>
      <c r="M1153" s="137"/>
      <c r="N1153" s="136"/>
      <c r="O1153" s="136"/>
      <c r="P1153" s="137"/>
      <c r="Q1153" s="138"/>
    </row>
    <row r="1154" spans="3:17" x14ac:dyDescent="0.4">
      <c r="C1154" s="136"/>
      <c r="D1154" s="137"/>
      <c r="E1154" s="136"/>
      <c r="F1154" s="136"/>
      <c r="G1154" s="136"/>
      <c r="H1154" s="137"/>
      <c r="I1154" s="137"/>
      <c r="J1154" s="137"/>
      <c r="K1154" s="137"/>
      <c r="L1154" s="137"/>
      <c r="M1154" s="137"/>
      <c r="N1154" s="136"/>
      <c r="O1154" s="136"/>
      <c r="P1154" s="137"/>
      <c r="Q1154" s="138"/>
    </row>
    <row r="1155" spans="3:17" x14ac:dyDescent="0.4">
      <c r="C1155" s="136"/>
      <c r="D1155" s="137"/>
      <c r="E1155" s="136"/>
      <c r="F1155" s="136"/>
      <c r="G1155" s="136"/>
      <c r="H1155" s="137"/>
      <c r="I1155" s="137"/>
      <c r="J1155" s="137"/>
      <c r="K1155" s="137"/>
      <c r="L1155" s="137"/>
      <c r="M1155" s="137"/>
      <c r="N1155" s="136"/>
      <c r="O1155" s="136"/>
      <c r="P1155" s="137"/>
      <c r="Q1155" s="138"/>
    </row>
    <row r="1156" spans="3:17" x14ac:dyDescent="0.4">
      <c r="C1156" s="136"/>
      <c r="D1156" s="137"/>
      <c r="E1156" s="136"/>
      <c r="F1156" s="136"/>
      <c r="G1156" s="136"/>
      <c r="H1156" s="137"/>
      <c r="I1156" s="137"/>
      <c r="J1156" s="137"/>
      <c r="K1156" s="137"/>
      <c r="L1156" s="137"/>
      <c r="M1156" s="137"/>
      <c r="N1156" s="136"/>
      <c r="O1156" s="136"/>
      <c r="P1156" s="137"/>
      <c r="Q1156" s="138"/>
    </row>
    <row r="1157" spans="3:17" x14ac:dyDescent="0.4">
      <c r="C1157" s="136"/>
      <c r="D1157" s="137"/>
      <c r="E1157" s="136"/>
      <c r="F1157" s="136"/>
      <c r="G1157" s="136"/>
      <c r="H1157" s="137"/>
      <c r="I1157" s="137"/>
      <c r="J1157" s="137"/>
      <c r="K1157" s="137"/>
      <c r="L1157" s="137"/>
      <c r="M1157" s="137"/>
      <c r="N1157" s="136"/>
      <c r="O1157" s="136"/>
      <c r="P1157" s="137"/>
      <c r="Q1157" s="138"/>
    </row>
    <row r="1158" spans="3:17" x14ac:dyDescent="0.4">
      <c r="C1158" s="136"/>
      <c r="D1158" s="137"/>
      <c r="E1158" s="136"/>
      <c r="F1158" s="136"/>
      <c r="G1158" s="136"/>
      <c r="H1158" s="137"/>
      <c r="I1158" s="137"/>
      <c r="J1158" s="137"/>
      <c r="K1158" s="137"/>
      <c r="L1158" s="137"/>
      <c r="M1158" s="137"/>
      <c r="N1158" s="136"/>
      <c r="O1158" s="136"/>
      <c r="P1158" s="137"/>
      <c r="Q1158" s="138"/>
    </row>
    <row r="1159" spans="3:17" x14ac:dyDescent="0.4">
      <c r="C1159" s="136"/>
      <c r="D1159" s="137"/>
      <c r="E1159" s="136"/>
      <c r="F1159" s="136"/>
      <c r="G1159" s="136"/>
      <c r="H1159" s="137"/>
      <c r="I1159" s="137"/>
      <c r="J1159" s="137"/>
      <c r="K1159" s="137"/>
      <c r="L1159" s="137"/>
      <c r="M1159" s="137"/>
      <c r="N1159" s="136"/>
      <c r="O1159" s="136"/>
      <c r="P1159" s="137"/>
      <c r="Q1159" s="138"/>
    </row>
    <row r="1160" spans="3:17" x14ac:dyDescent="0.4">
      <c r="C1160" s="136"/>
      <c r="D1160" s="137"/>
      <c r="E1160" s="136"/>
      <c r="F1160" s="136"/>
      <c r="G1160" s="136"/>
      <c r="H1160" s="137"/>
      <c r="I1160" s="137"/>
      <c r="J1160" s="137"/>
      <c r="K1160" s="137"/>
      <c r="L1160" s="137"/>
      <c r="M1160" s="137"/>
      <c r="N1160" s="136"/>
      <c r="O1160" s="136"/>
      <c r="P1160" s="137"/>
      <c r="Q1160" s="138"/>
    </row>
    <row r="1161" spans="3:17" x14ac:dyDescent="0.4">
      <c r="C1161" s="136"/>
      <c r="D1161" s="137"/>
      <c r="E1161" s="136"/>
      <c r="F1161" s="136"/>
      <c r="G1161" s="136"/>
      <c r="H1161" s="137"/>
      <c r="I1161" s="137"/>
      <c r="J1161" s="137"/>
      <c r="K1161" s="137"/>
      <c r="L1161" s="137"/>
      <c r="M1161" s="137"/>
      <c r="N1161" s="136"/>
      <c r="O1161" s="136"/>
      <c r="P1161" s="137"/>
      <c r="Q1161" s="138"/>
    </row>
    <row r="1162" spans="3:17" x14ac:dyDescent="0.4">
      <c r="C1162" s="136"/>
      <c r="D1162" s="137"/>
      <c r="E1162" s="136"/>
      <c r="F1162" s="136"/>
      <c r="G1162" s="136"/>
      <c r="H1162" s="137"/>
      <c r="I1162" s="137"/>
      <c r="J1162" s="137"/>
      <c r="K1162" s="137"/>
      <c r="L1162" s="137"/>
      <c r="M1162" s="137"/>
      <c r="N1162" s="136"/>
      <c r="O1162" s="136"/>
      <c r="P1162" s="137"/>
      <c r="Q1162" s="138"/>
    </row>
    <row r="1163" spans="3:17" x14ac:dyDescent="0.4">
      <c r="C1163" s="136"/>
      <c r="D1163" s="137"/>
      <c r="E1163" s="136"/>
      <c r="F1163" s="136"/>
      <c r="G1163" s="136"/>
      <c r="H1163" s="137"/>
      <c r="I1163" s="137"/>
      <c r="J1163" s="137"/>
      <c r="K1163" s="137"/>
      <c r="L1163" s="137"/>
      <c r="M1163" s="137"/>
      <c r="N1163" s="136"/>
      <c r="O1163" s="136"/>
      <c r="P1163" s="137"/>
      <c r="Q1163" s="138"/>
    </row>
    <row r="1164" spans="3:17" x14ac:dyDescent="0.4">
      <c r="C1164" s="136"/>
      <c r="D1164" s="137"/>
      <c r="E1164" s="136"/>
      <c r="F1164" s="136"/>
      <c r="G1164" s="136"/>
      <c r="H1164" s="137"/>
      <c r="I1164" s="137"/>
      <c r="J1164" s="137"/>
      <c r="K1164" s="137"/>
      <c r="L1164" s="137"/>
      <c r="M1164" s="137"/>
      <c r="N1164" s="136"/>
      <c r="O1164" s="136"/>
      <c r="P1164" s="137"/>
      <c r="Q1164" s="138"/>
    </row>
    <row r="1165" spans="3:17" x14ac:dyDescent="0.4">
      <c r="C1165" s="136"/>
      <c r="D1165" s="137"/>
      <c r="E1165" s="136"/>
      <c r="F1165" s="136"/>
      <c r="G1165" s="136"/>
      <c r="H1165" s="137"/>
      <c r="I1165" s="137"/>
      <c r="J1165" s="137"/>
      <c r="K1165" s="137"/>
      <c r="L1165" s="137"/>
      <c r="M1165" s="137"/>
      <c r="N1165" s="136"/>
      <c r="O1165" s="136"/>
      <c r="P1165" s="137"/>
      <c r="Q1165" s="138"/>
    </row>
    <row r="1166" spans="3:17" x14ac:dyDescent="0.4">
      <c r="C1166" s="136"/>
      <c r="D1166" s="137"/>
      <c r="E1166" s="136"/>
      <c r="F1166" s="136"/>
      <c r="G1166" s="136"/>
      <c r="H1166" s="137"/>
      <c r="I1166" s="137"/>
      <c r="J1166" s="137"/>
      <c r="K1166" s="137"/>
      <c r="L1166" s="137"/>
      <c r="M1166" s="137"/>
      <c r="N1166" s="136"/>
      <c r="O1166" s="136"/>
      <c r="P1166" s="137"/>
      <c r="Q1166" s="138"/>
    </row>
    <row r="1167" spans="3:17" x14ac:dyDescent="0.4">
      <c r="C1167" s="136"/>
      <c r="D1167" s="137"/>
      <c r="E1167" s="136"/>
      <c r="F1167" s="136"/>
      <c r="G1167" s="136"/>
      <c r="H1167" s="137"/>
      <c r="I1167" s="137"/>
      <c r="J1167" s="137"/>
      <c r="K1167" s="137"/>
      <c r="L1167" s="137"/>
      <c r="M1167" s="137"/>
      <c r="N1167" s="136"/>
      <c r="O1167" s="136"/>
      <c r="P1167" s="137"/>
      <c r="Q1167" s="138"/>
    </row>
    <row r="1168" spans="3:17" x14ac:dyDescent="0.4">
      <c r="C1168" s="136"/>
      <c r="D1168" s="137"/>
      <c r="E1168" s="136"/>
      <c r="F1168" s="136"/>
      <c r="G1168" s="136"/>
      <c r="H1168" s="137"/>
      <c r="I1168" s="137"/>
      <c r="J1168" s="137"/>
      <c r="K1168" s="137"/>
      <c r="L1168" s="137"/>
      <c r="M1168" s="137"/>
      <c r="N1168" s="136"/>
      <c r="O1168" s="136"/>
      <c r="P1168" s="137"/>
      <c r="Q1168" s="138"/>
    </row>
    <row r="1169" spans="3:17" x14ac:dyDescent="0.4">
      <c r="C1169" s="136"/>
      <c r="D1169" s="137"/>
      <c r="E1169" s="136"/>
      <c r="F1169" s="136"/>
      <c r="G1169" s="136"/>
      <c r="H1169" s="137"/>
      <c r="I1169" s="137"/>
      <c r="J1169" s="137"/>
      <c r="K1169" s="137"/>
      <c r="L1169" s="137"/>
      <c r="M1169" s="137"/>
      <c r="N1169" s="136"/>
      <c r="O1169" s="136"/>
      <c r="P1169" s="137"/>
      <c r="Q1169" s="138"/>
    </row>
    <row r="1170" spans="3:17" x14ac:dyDescent="0.4">
      <c r="C1170" s="136"/>
      <c r="D1170" s="137"/>
      <c r="E1170" s="136"/>
      <c r="F1170" s="136"/>
      <c r="G1170" s="136"/>
      <c r="H1170" s="137"/>
      <c r="I1170" s="137"/>
      <c r="J1170" s="137"/>
      <c r="K1170" s="137"/>
      <c r="L1170" s="137"/>
      <c r="M1170" s="137"/>
      <c r="N1170" s="136"/>
      <c r="O1170" s="136"/>
      <c r="P1170" s="137"/>
      <c r="Q1170" s="138"/>
    </row>
    <row r="1171" spans="3:17" x14ac:dyDescent="0.4">
      <c r="C1171" s="136"/>
      <c r="D1171" s="137"/>
      <c r="E1171" s="136"/>
      <c r="F1171" s="136"/>
      <c r="G1171" s="136"/>
      <c r="H1171" s="137"/>
      <c r="I1171" s="137"/>
      <c r="J1171" s="137"/>
      <c r="K1171" s="137"/>
      <c r="L1171" s="137"/>
      <c r="M1171" s="137"/>
      <c r="N1171" s="136"/>
      <c r="O1171" s="136"/>
      <c r="P1171" s="137"/>
      <c r="Q1171" s="138"/>
    </row>
    <row r="1172" spans="3:17" x14ac:dyDescent="0.4">
      <c r="C1172" s="136"/>
      <c r="D1172" s="137"/>
      <c r="E1172" s="136"/>
      <c r="F1172" s="136"/>
      <c r="G1172" s="136"/>
      <c r="H1172" s="137"/>
      <c r="I1172" s="137"/>
      <c r="J1172" s="137"/>
      <c r="K1172" s="137"/>
      <c r="L1172" s="137"/>
      <c r="M1172" s="137"/>
      <c r="N1172" s="136"/>
      <c r="O1172" s="136"/>
      <c r="P1172" s="137"/>
      <c r="Q1172" s="138"/>
    </row>
    <row r="1173" spans="3:17" x14ac:dyDescent="0.4">
      <c r="C1173" s="136"/>
      <c r="D1173" s="137"/>
      <c r="E1173" s="136"/>
      <c r="F1173" s="136"/>
      <c r="G1173" s="136"/>
      <c r="H1173" s="137"/>
      <c r="I1173" s="137"/>
      <c r="J1173" s="137"/>
      <c r="K1173" s="137"/>
      <c r="L1173" s="137"/>
      <c r="M1173" s="137"/>
      <c r="N1173" s="136"/>
      <c r="O1173" s="136"/>
      <c r="P1173" s="137"/>
      <c r="Q1173" s="138"/>
    </row>
    <row r="1174" spans="3:17" x14ac:dyDescent="0.4">
      <c r="C1174" s="136"/>
      <c r="D1174" s="137"/>
      <c r="E1174" s="136"/>
      <c r="F1174" s="136"/>
      <c r="G1174" s="136"/>
      <c r="H1174" s="137"/>
      <c r="I1174" s="137"/>
      <c r="J1174" s="137"/>
      <c r="K1174" s="137"/>
      <c r="L1174" s="137"/>
      <c r="M1174" s="137"/>
      <c r="N1174" s="136"/>
      <c r="O1174" s="136"/>
      <c r="P1174" s="137"/>
      <c r="Q1174" s="138"/>
    </row>
    <row r="1175" spans="3:17" x14ac:dyDescent="0.4">
      <c r="C1175" s="136"/>
      <c r="D1175" s="137"/>
      <c r="E1175" s="136"/>
      <c r="F1175" s="136"/>
      <c r="G1175" s="136"/>
      <c r="H1175" s="137"/>
      <c r="I1175" s="137"/>
      <c r="J1175" s="137"/>
      <c r="K1175" s="137"/>
      <c r="L1175" s="137"/>
      <c r="M1175" s="137"/>
      <c r="N1175" s="136"/>
      <c r="O1175" s="136"/>
      <c r="P1175" s="137"/>
      <c r="Q1175" s="138"/>
    </row>
    <row r="1176" spans="3:17" x14ac:dyDescent="0.4">
      <c r="C1176" s="136"/>
      <c r="D1176" s="137"/>
      <c r="E1176" s="136"/>
      <c r="F1176" s="136"/>
      <c r="G1176" s="136"/>
      <c r="H1176" s="137"/>
      <c r="I1176" s="137"/>
      <c r="J1176" s="137"/>
      <c r="K1176" s="137"/>
      <c r="L1176" s="137"/>
      <c r="M1176" s="137"/>
      <c r="N1176" s="136"/>
      <c r="O1176" s="136"/>
      <c r="P1176" s="137"/>
      <c r="Q1176" s="138"/>
    </row>
    <row r="1177" spans="3:17" x14ac:dyDescent="0.4">
      <c r="C1177" s="136"/>
      <c r="D1177" s="137"/>
      <c r="E1177" s="136"/>
      <c r="F1177" s="136"/>
      <c r="G1177" s="136"/>
      <c r="H1177" s="137"/>
      <c r="I1177" s="137"/>
      <c r="J1177" s="137"/>
      <c r="K1177" s="137"/>
      <c r="L1177" s="137"/>
      <c r="M1177" s="137"/>
      <c r="N1177" s="136"/>
      <c r="O1177" s="136"/>
      <c r="P1177" s="137"/>
      <c r="Q1177" s="138"/>
    </row>
    <row r="1178" spans="3:17" x14ac:dyDescent="0.4">
      <c r="C1178" s="136"/>
      <c r="D1178" s="137"/>
      <c r="E1178" s="136"/>
      <c r="F1178" s="136"/>
      <c r="G1178" s="136"/>
      <c r="H1178" s="137"/>
      <c r="I1178" s="137"/>
      <c r="J1178" s="137"/>
      <c r="K1178" s="137"/>
      <c r="L1178" s="137"/>
      <c r="M1178" s="137"/>
      <c r="N1178" s="136"/>
      <c r="O1178" s="136"/>
      <c r="P1178" s="137"/>
      <c r="Q1178" s="138"/>
    </row>
    <row r="1179" spans="3:17" x14ac:dyDescent="0.4">
      <c r="C1179" s="136"/>
      <c r="D1179" s="137"/>
      <c r="E1179" s="136"/>
      <c r="F1179" s="136"/>
      <c r="G1179" s="136"/>
      <c r="H1179" s="137"/>
      <c r="I1179" s="137"/>
      <c r="J1179" s="137"/>
      <c r="K1179" s="137"/>
      <c r="L1179" s="137"/>
      <c r="M1179" s="137"/>
      <c r="N1179" s="136"/>
      <c r="O1179" s="136"/>
      <c r="P1179" s="137"/>
      <c r="Q1179" s="138"/>
    </row>
    <row r="1180" spans="3:17" x14ac:dyDescent="0.4">
      <c r="C1180" s="136"/>
      <c r="D1180" s="137"/>
      <c r="E1180" s="136"/>
      <c r="F1180" s="136"/>
      <c r="G1180" s="136"/>
      <c r="H1180" s="137"/>
      <c r="I1180" s="137"/>
      <c r="J1180" s="137"/>
      <c r="K1180" s="137"/>
      <c r="L1180" s="137"/>
      <c r="M1180" s="137"/>
      <c r="N1180" s="136"/>
      <c r="O1180" s="136"/>
      <c r="P1180" s="137"/>
      <c r="Q1180" s="138"/>
    </row>
    <row r="1181" spans="3:17" x14ac:dyDescent="0.4">
      <c r="C1181" s="136"/>
      <c r="D1181" s="137"/>
      <c r="E1181" s="136"/>
      <c r="F1181" s="136"/>
      <c r="G1181" s="136"/>
      <c r="H1181" s="137"/>
      <c r="I1181" s="137"/>
      <c r="J1181" s="137"/>
      <c r="K1181" s="137"/>
      <c r="L1181" s="137"/>
      <c r="M1181" s="137"/>
      <c r="N1181" s="136"/>
      <c r="O1181" s="136"/>
      <c r="P1181" s="137"/>
      <c r="Q1181" s="138"/>
    </row>
    <row r="1182" spans="3:17" x14ac:dyDescent="0.4">
      <c r="C1182" s="136"/>
      <c r="D1182" s="137"/>
      <c r="E1182" s="136"/>
      <c r="F1182" s="136"/>
      <c r="G1182" s="136"/>
      <c r="H1182" s="137"/>
      <c r="I1182" s="137"/>
      <c r="J1182" s="137"/>
      <c r="K1182" s="137"/>
      <c r="L1182" s="137"/>
      <c r="M1182" s="137"/>
      <c r="N1182" s="136"/>
      <c r="O1182" s="136"/>
      <c r="P1182" s="137"/>
      <c r="Q1182" s="138"/>
    </row>
    <row r="1183" spans="3:17" x14ac:dyDescent="0.4">
      <c r="C1183" s="136"/>
      <c r="D1183" s="137"/>
      <c r="E1183" s="136"/>
      <c r="F1183" s="136"/>
      <c r="G1183" s="136"/>
      <c r="H1183" s="137"/>
      <c r="I1183" s="137"/>
      <c r="J1183" s="137"/>
      <c r="K1183" s="137"/>
      <c r="L1183" s="137"/>
      <c r="M1183" s="137"/>
      <c r="N1183" s="136"/>
      <c r="O1183" s="136"/>
      <c r="P1183" s="137"/>
      <c r="Q1183" s="138"/>
    </row>
    <row r="1184" spans="3:17" x14ac:dyDescent="0.4">
      <c r="C1184" s="136"/>
      <c r="D1184" s="137"/>
      <c r="E1184" s="136"/>
      <c r="F1184" s="136"/>
      <c r="G1184" s="136"/>
      <c r="H1184" s="137"/>
      <c r="I1184" s="137"/>
      <c r="J1184" s="137"/>
      <c r="K1184" s="137"/>
      <c r="L1184" s="137"/>
      <c r="M1184" s="137"/>
      <c r="N1184" s="136"/>
      <c r="O1184" s="136"/>
      <c r="P1184" s="137"/>
      <c r="Q1184" s="138"/>
    </row>
    <row r="1185" spans="3:17" x14ac:dyDescent="0.4">
      <c r="C1185" s="136"/>
      <c r="D1185" s="137"/>
      <c r="E1185" s="136"/>
      <c r="F1185" s="136"/>
      <c r="G1185" s="136"/>
      <c r="H1185" s="137"/>
      <c r="I1185" s="137"/>
      <c r="J1185" s="137"/>
      <c r="K1185" s="137"/>
      <c r="L1185" s="137"/>
      <c r="M1185" s="137"/>
      <c r="N1185" s="136"/>
      <c r="O1185" s="136"/>
      <c r="P1185" s="137"/>
      <c r="Q1185" s="138"/>
    </row>
    <row r="1186" spans="3:17" x14ac:dyDescent="0.4">
      <c r="C1186" s="136"/>
      <c r="D1186" s="137"/>
      <c r="E1186" s="136"/>
      <c r="F1186" s="136"/>
      <c r="G1186" s="136"/>
      <c r="H1186" s="137"/>
      <c r="I1186" s="137"/>
      <c r="J1186" s="137"/>
      <c r="K1186" s="137"/>
      <c r="L1186" s="137"/>
      <c r="M1186" s="137"/>
      <c r="N1186" s="136"/>
      <c r="O1186" s="136"/>
      <c r="P1186" s="137"/>
      <c r="Q1186" s="138"/>
    </row>
    <row r="1187" spans="3:17" x14ac:dyDescent="0.4">
      <c r="C1187" s="136"/>
      <c r="D1187" s="137"/>
      <c r="E1187" s="136"/>
      <c r="F1187" s="136"/>
      <c r="G1187" s="136"/>
      <c r="H1187" s="137"/>
      <c r="I1187" s="137"/>
      <c r="J1187" s="137"/>
      <c r="K1187" s="137"/>
      <c r="L1187" s="137"/>
      <c r="M1187" s="137"/>
      <c r="N1187" s="136"/>
      <c r="O1187" s="136"/>
      <c r="P1187" s="137"/>
      <c r="Q1187" s="138"/>
    </row>
    <row r="1188" spans="3:17" x14ac:dyDescent="0.4">
      <c r="C1188" s="136"/>
      <c r="D1188" s="137"/>
      <c r="E1188" s="136"/>
      <c r="F1188" s="136"/>
      <c r="G1188" s="136"/>
      <c r="H1188" s="137"/>
      <c r="I1188" s="137"/>
      <c r="J1188" s="137"/>
      <c r="K1188" s="137"/>
      <c r="L1188" s="137"/>
      <c r="M1188" s="137"/>
      <c r="N1188" s="136"/>
      <c r="O1188" s="136"/>
      <c r="P1188" s="137"/>
      <c r="Q1188" s="138"/>
    </row>
    <row r="1189" spans="3:17" x14ac:dyDescent="0.4">
      <c r="C1189" s="136"/>
      <c r="D1189" s="137"/>
      <c r="E1189" s="136"/>
      <c r="F1189" s="136"/>
      <c r="G1189" s="136"/>
      <c r="H1189" s="137"/>
      <c r="I1189" s="137"/>
      <c r="J1189" s="137"/>
      <c r="K1189" s="137"/>
      <c r="L1189" s="137"/>
      <c r="M1189" s="137"/>
      <c r="N1189" s="136"/>
      <c r="O1189" s="136"/>
      <c r="P1189" s="137"/>
      <c r="Q1189" s="138"/>
    </row>
    <row r="1190" spans="3:17" x14ac:dyDescent="0.4">
      <c r="C1190" s="136"/>
      <c r="D1190" s="137"/>
      <c r="E1190" s="136"/>
      <c r="F1190" s="136"/>
      <c r="G1190" s="136"/>
      <c r="H1190" s="137"/>
      <c r="I1190" s="137"/>
      <c r="J1190" s="137"/>
      <c r="K1190" s="137"/>
      <c r="L1190" s="137"/>
      <c r="M1190" s="137"/>
      <c r="N1190" s="136"/>
      <c r="O1190" s="136"/>
      <c r="P1190" s="137"/>
      <c r="Q1190" s="138"/>
    </row>
    <row r="1191" spans="3:17" x14ac:dyDescent="0.4">
      <c r="C1191" s="136"/>
      <c r="D1191" s="137"/>
      <c r="E1191" s="136"/>
      <c r="F1191" s="136"/>
      <c r="G1191" s="136"/>
      <c r="H1191" s="137"/>
      <c r="I1191" s="137"/>
      <c r="J1191" s="137"/>
      <c r="K1191" s="137"/>
      <c r="L1191" s="137"/>
      <c r="M1191" s="137"/>
      <c r="N1191" s="136"/>
      <c r="O1191" s="136"/>
      <c r="P1191" s="137"/>
      <c r="Q1191" s="138"/>
    </row>
    <row r="1192" spans="3:17" x14ac:dyDescent="0.4">
      <c r="C1192" s="136"/>
      <c r="D1192" s="137"/>
      <c r="E1192" s="136"/>
      <c r="F1192" s="136"/>
      <c r="G1192" s="136"/>
      <c r="H1192" s="137"/>
      <c r="I1192" s="137"/>
      <c r="J1192" s="137"/>
      <c r="K1192" s="137"/>
      <c r="L1192" s="137"/>
      <c r="M1192" s="137"/>
      <c r="N1192" s="136"/>
      <c r="O1192" s="136"/>
      <c r="P1192" s="137"/>
      <c r="Q1192" s="138"/>
    </row>
    <row r="1193" spans="3:17" x14ac:dyDescent="0.4">
      <c r="C1193" s="136"/>
      <c r="D1193" s="137"/>
      <c r="E1193" s="136"/>
      <c r="F1193" s="136"/>
      <c r="G1193" s="136"/>
      <c r="H1193" s="137"/>
      <c r="I1193" s="137"/>
      <c r="J1193" s="137"/>
      <c r="K1193" s="137"/>
      <c r="L1193" s="137"/>
      <c r="M1193" s="137"/>
      <c r="N1193" s="136"/>
      <c r="O1193" s="136"/>
      <c r="P1193" s="137"/>
      <c r="Q1193" s="138"/>
    </row>
    <row r="1194" spans="3:17" x14ac:dyDescent="0.4">
      <c r="C1194" s="136"/>
      <c r="D1194" s="137"/>
      <c r="E1194" s="136"/>
      <c r="F1194" s="136"/>
      <c r="G1194" s="136"/>
      <c r="H1194" s="137"/>
      <c r="I1194" s="137"/>
      <c r="J1194" s="137"/>
      <c r="K1194" s="137"/>
      <c r="L1194" s="137"/>
      <c r="M1194" s="137"/>
      <c r="N1194" s="136"/>
      <c r="O1194" s="136"/>
      <c r="P1194" s="137"/>
      <c r="Q1194" s="138"/>
    </row>
    <row r="1195" spans="3:17" x14ac:dyDescent="0.4">
      <c r="C1195" s="136"/>
      <c r="D1195" s="137"/>
      <c r="E1195" s="136"/>
      <c r="F1195" s="136"/>
      <c r="G1195" s="136"/>
      <c r="H1195" s="137"/>
      <c r="I1195" s="137"/>
      <c r="J1195" s="137"/>
      <c r="K1195" s="137"/>
      <c r="L1195" s="137"/>
      <c r="M1195" s="137"/>
      <c r="N1195" s="136"/>
      <c r="O1195" s="136"/>
      <c r="P1195" s="137"/>
      <c r="Q1195" s="138"/>
    </row>
    <row r="1196" spans="3:17" x14ac:dyDescent="0.4">
      <c r="C1196" s="136"/>
      <c r="D1196" s="137"/>
      <c r="E1196" s="136"/>
      <c r="F1196" s="136"/>
      <c r="G1196" s="136"/>
      <c r="H1196" s="137"/>
      <c r="I1196" s="137"/>
      <c r="J1196" s="137"/>
      <c r="K1196" s="137"/>
      <c r="L1196" s="137"/>
      <c r="M1196" s="137"/>
      <c r="N1196" s="136"/>
      <c r="O1196" s="136"/>
      <c r="P1196" s="137"/>
      <c r="Q1196" s="138"/>
    </row>
    <row r="1197" spans="3:17" x14ac:dyDescent="0.4">
      <c r="C1197" s="136"/>
      <c r="D1197" s="137"/>
      <c r="E1197" s="136"/>
      <c r="F1197" s="136"/>
      <c r="G1197" s="136"/>
      <c r="H1197" s="137"/>
      <c r="I1197" s="137"/>
      <c r="J1197" s="137"/>
      <c r="K1197" s="137"/>
      <c r="L1197" s="137"/>
      <c r="M1197" s="137"/>
      <c r="N1197" s="136"/>
      <c r="O1197" s="136"/>
      <c r="P1197" s="137"/>
      <c r="Q1197" s="138"/>
    </row>
    <row r="1198" spans="3:17" x14ac:dyDescent="0.4">
      <c r="C1198" s="136"/>
      <c r="D1198" s="137"/>
      <c r="E1198" s="136"/>
      <c r="F1198" s="136"/>
      <c r="G1198" s="136"/>
      <c r="H1198" s="137"/>
      <c r="I1198" s="137"/>
      <c r="J1198" s="137"/>
      <c r="K1198" s="137"/>
      <c r="L1198" s="137"/>
      <c r="M1198" s="137"/>
      <c r="N1198" s="136"/>
      <c r="O1198" s="136"/>
      <c r="P1198" s="137"/>
      <c r="Q1198" s="138"/>
    </row>
    <row r="1199" spans="3:17" x14ac:dyDescent="0.4">
      <c r="C1199" s="136"/>
      <c r="D1199" s="137"/>
      <c r="E1199" s="136"/>
      <c r="F1199" s="136"/>
      <c r="G1199" s="136"/>
      <c r="H1199" s="137"/>
      <c r="I1199" s="137"/>
      <c r="J1199" s="137"/>
      <c r="K1199" s="137"/>
      <c r="L1199" s="137"/>
      <c r="M1199" s="137"/>
      <c r="N1199" s="136"/>
      <c r="O1199" s="136"/>
      <c r="P1199" s="137"/>
      <c r="Q1199" s="138"/>
    </row>
    <row r="1200" spans="3:17" x14ac:dyDescent="0.4">
      <c r="C1200" s="136"/>
      <c r="D1200" s="137"/>
      <c r="E1200" s="136"/>
      <c r="F1200" s="136"/>
      <c r="G1200" s="136"/>
      <c r="H1200" s="137"/>
      <c r="I1200" s="137"/>
      <c r="J1200" s="137"/>
      <c r="K1200" s="137"/>
      <c r="L1200" s="137"/>
      <c r="M1200" s="137"/>
      <c r="N1200" s="136"/>
      <c r="O1200" s="136"/>
      <c r="P1200" s="137"/>
      <c r="Q1200" s="138"/>
    </row>
    <row r="1201" spans="3:17" x14ac:dyDescent="0.4">
      <c r="C1201" s="136"/>
      <c r="D1201" s="137"/>
      <c r="E1201" s="136"/>
      <c r="F1201" s="136"/>
      <c r="G1201" s="136"/>
      <c r="H1201" s="137"/>
      <c r="I1201" s="137"/>
      <c r="J1201" s="137"/>
      <c r="K1201" s="137"/>
      <c r="L1201" s="137"/>
      <c r="M1201" s="137"/>
      <c r="N1201" s="136"/>
      <c r="O1201" s="136"/>
      <c r="P1201" s="137"/>
      <c r="Q1201" s="138"/>
    </row>
    <row r="1202" spans="3:17" x14ac:dyDescent="0.4">
      <c r="C1202" s="136"/>
      <c r="D1202" s="137"/>
      <c r="E1202" s="136"/>
      <c r="F1202" s="136"/>
      <c r="G1202" s="136"/>
      <c r="H1202" s="137"/>
      <c r="I1202" s="137"/>
      <c r="J1202" s="137"/>
      <c r="K1202" s="137"/>
      <c r="L1202" s="137"/>
      <c r="M1202" s="137"/>
      <c r="N1202" s="136"/>
      <c r="O1202" s="136"/>
      <c r="P1202" s="137"/>
      <c r="Q1202" s="138"/>
    </row>
    <row r="1203" spans="3:17" x14ac:dyDescent="0.4">
      <c r="C1203" s="136"/>
      <c r="D1203" s="137"/>
      <c r="E1203" s="136"/>
      <c r="F1203" s="136"/>
      <c r="G1203" s="136"/>
      <c r="H1203" s="137"/>
      <c r="I1203" s="137"/>
      <c r="J1203" s="137"/>
      <c r="K1203" s="137"/>
      <c r="L1203" s="137"/>
      <c r="M1203" s="137"/>
      <c r="N1203" s="136"/>
      <c r="O1203" s="136"/>
      <c r="P1203" s="137"/>
      <c r="Q1203" s="138"/>
    </row>
    <row r="1204" spans="3:17" x14ac:dyDescent="0.4">
      <c r="C1204" s="136"/>
      <c r="D1204" s="137"/>
      <c r="E1204" s="136"/>
      <c r="F1204" s="136"/>
      <c r="G1204" s="136"/>
      <c r="H1204" s="137"/>
      <c r="I1204" s="137"/>
      <c r="J1204" s="137"/>
      <c r="K1204" s="137"/>
      <c r="L1204" s="137"/>
      <c r="M1204" s="137"/>
      <c r="N1204" s="136"/>
      <c r="O1204" s="136"/>
      <c r="P1204" s="137"/>
      <c r="Q1204" s="138"/>
    </row>
    <row r="1205" spans="3:17" x14ac:dyDescent="0.4">
      <c r="C1205" s="136"/>
      <c r="D1205" s="137"/>
      <c r="E1205" s="136"/>
      <c r="F1205" s="136"/>
      <c r="G1205" s="136"/>
      <c r="H1205" s="137"/>
      <c r="I1205" s="137"/>
      <c r="J1205" s="137"/>
      <c r="K1205" s="137"/>
      <c r="L1205" s="137"/>
      <c r="M1205" s="137"/>
      <c r="N1205" s="136"/>
      <c r="O1205" s="136"/>
      <c r="P1205" s="137"/>
      <c r="Q1205" s="138"/>
    </row>
    <row r="1206" spans="3:17" x14ac:dyDescent="0.4">
      <c r="C1206" s="136"/>
      <c r="D1206" s="137"/>
      <c r="E1206" s="136"/>
      <c r="F1206" s="136"/>
      <c r="G1206" s="136"/>
      <c r="H1206" s="137"/>
      <c r="I1206" s="137"/>
      <c r="J1206" s="137"/>
      <c r="K1206" s="137"/>
      <c r="L1206" s="137"/>
      <c r="M1206" s="137"/>
      <c r="N1206" s="136"/>
      <c r="O1206" s="136"/>
      <c r="P1206" s="137"/>
      <c r="Q1206" s="138"/>
    </row>
    <row r="1207" spans="3:17" x14ac:dyDescent="0.4">
      <c r="C1207" s="136"/>
      <c r="D1207" s="137"/>
      <c r="E1207" s="136"/>
      <c r="F1207" s="136"/>
      <c r="G1207" s="136"/>
      <c r="H1207" s="137"/>
      <c r="I1207" s="137"/>
      <c r="J1207" s="137"/>
      <c r="K1207" s="137"/>
      <c r="L1207" s="137"/>
      <c r="M1207" s="137"/>
      <c r="N1207" s="136"/>
      <c r="O1207" s="136"/>
      <c r="P1207" s="137"/>
      <c r="Q1207" s="138"/>
    </row>
    <row r="1208" spans="3:17" x14ac:dyDescent="0.4">
      <c r="C1208" s="136"/>
      <c r="D1208" s="137"/>
      <c r="E1208" s="136"/>
      <c r="F1208" s="136"/>
      <c r="G1208" s="136"/>
      <c r="H1208" s="137"/>
      <c r="I1208" s="137"/>
      <c r="J1208" s="137"/>
      <c r="K1208" s="137"/>
      <c r="L1208" s="137"/>
      <c r="M1208" s="137"/>
      <c r="N1208" s="136"/>
      <c r="O1208" s="136"/>
      <c r="P1208" s="137"/>
      <c r="Q1208" s="138"/>
    </row>
    <row r="1209" spans="3:17" x14ac:dyDescent="0.4">
      <c r="C1209" s="136"/>
      <c r="D1209" s="137"/>
      <c r="E1209" s="136"/>
      <c r="F1209" s="136"/>
      <c r="G1209" s="136"/>
      <c r="H1209" s="137"/>
      <c r="I1209" s="137"/>
      <c r="J1209" s="137"/>
      <c r="K1209" s="137"/>
      <c r="L1209" s="137"/>
      <c r="M1209" s="137"/>
      <c r="N1209" s="136"/>
      <c r="O1209" s="136"/>
      <c r="P1209" s="137"/>
      <c r="Q1209" s="138"/>
    </row>
    <row r="1210" spans="3:17" x14ac:dyDescent="0.4">
      <c r="C1210" s="136"/>
      <c r="D1210" s="137"/>
      <c r="E1210" s="136"/>
      <c r="F1210" s="136"/>
      <c r="G1210" s="136"/>
      <c r="H1210" s="137"/>
      <c r="I1210" s="137"/>
      <c r="J1210" s="137"/>
      <c r="K1210" s="137"/>
      <c r="L1210" s="137"/>
      <c r="M1210" s="137"/>
      <c r="N1210" s="136"/>
      <c r="O1210" s="136"/>
      <c r="P1210" s="137"/>
      <c r="Q1210" s="138"/>
    </row>
    <row r="1211" spans="3:17" x14ac:dyDescent="0.4">
      <c r="C1211" s="136"/>
      <c r="D1211" s="137"/>
      <c r="E1211" s="136"/>
      <c r="F1211" s="136"/>
      <c r="G1211" s="136"/>
      <c r="H1211" s="137"/>
      <c r="I1211" s="137"/>
      <c r="J1211" s="137"/>
      <c r="K1211" s="137"/>
      <c r="L1211" s="137"/>
      <c r="M1211" s="137"/>
      <c r="N1211" s="136"/>
      <c r="O1211" s="136"/>
      <c r="P1211" s="137"/>
      <c r="Q1211" s="138"/>
    </row>
    <row r="1212" spans="3:17" x14ac:dyDescent="0.4">
      <c r="C1212" s="136"/>
      <c r="D1212" s="137"/>
      <c r="E1212" s="136"/>
      <c r="F1212" s="136"/>
      <c r="G1212" s="136"/>
      <c r="H1212" s="137"/>
      <c r="I1212" s="137"/>
      <c r="J1212" s="137"/>
      <c r="K1212" s="137"/>
      <c r="L1212" s="137"/>
      <c r="M1212" s="137"/>
      <c r="N1212" s="136"/>
      <c r="O1212" s="136"/>
      <c r="P1212" s="137"/>
      <c r="Q1212" s="138"/>
    </row>
    <row r="1213" spans="3:17" x14ac:dyDescent="0.4">
      <c r="C1213" s="136"/>
      <c r="D1213" s="137"/>
      <c r="E1213" s="136"/>
      <c r="F1213" s="136"/>
      <c r="G1213" s="136"/>
      <c r="H1213" s="137"/>
      <c r="I1213" s="137"/>
      <c r="J1213" s="137"/>
      <c r="K1213" s="137"/>
      <c r="L1213" s="137"/>
      <c r="M1213" s="137"/>
      <c r="N1213" s="136"/>
      <c r="O1213" s="136"/>
      <c r="P1213" s="137"/>
      <c r="Q1213" s="138"/>
    </row>
    <row r="1214" spans="3:17" x14ac:dyDescent="0.4">
      <c r="C1214" s="136"/>
      <c r="D1214" s="137"/>
      <c r="E1214" s="136"/>
      <c r="F1214" s="136"/>
      <c r="G1214" s="136"/>
      <c r="H1214" s="137"/>
      <c r="I1214" s="137"/>
      <c r="J1214" s="137"/>
      <c r="K1214" s="137"/>
      <c r="L1214" s="137"/>
      <c r="M1214" s="137"/>
      <c r="N1214" s="136"/>
      <c r="O1214" s="136"/>
      <c r="P1214" s="137"/>
      <c r="Q1214" s="138"/>
    </row>
    <row r="1215" spans="3:17" x14ac:dyDescent="0.4">
      <c r="C1215" s="136"/>
      <c r="D1215" s="137"/>
      <c r="E1215" s="136"/>
      <c r="F1215" s="136"/>
      <c r="G1215" s="136"/>
      <c r="H1215" s="137"/>
      <c r="I1215" s="137"/>
      <c r="J1215" s="137"/>
      <c r="K1215" s="137"/>
      <c r="L1215" s="137"/>
      <c r="M1215" s="137"/>
      <c r="N1215" s="136"/>
      <c r="O1215" s="136"/>
      <c r="P1215" s="137"/>
      <c r="Q1215" s="138"/>
    </row>
    <row r="1216" spans="3:17" x14ac:dyDescent="0.4">
      <c r="C1216" s="136"/>
      <c r="D1216" s="137"/>
      <c r="E1216" s="136"/>
      <c r="F1216" s="136"/>
      <c r="G1216" s="136"/>
      <c r="H1216" s="137"/>
      <c r="I1216" s="137"/>
      <c r="J1216" s="137"/>
      <c r="K1216" s="137"/>
      <c r="L1216" s="137"/>
      <c r="M1216" s="137"/>
      <c r="N1216" s="136"/>
      <c r="O1216" s="136"/>
      <c r="P1216" s="137"/>
      <c r="Q1216" s="138"/>
    </row>
    <row r="1217" spans="3:17" x14ac:dyDescent="0.4">
      <c r="C1217" s="136"/>
      <c r="D1217" s="137"/>
      <c r="E1217" s="136"/>
      <c r="F1217" s="136"/>
      <c r="G1217" s="136"/>
      <c r="H1217" s="137"/>
      <c r="I1217" s="137"/>
      <c r="J1217" s="137"/>
      <c r="K1217" s="137"/>
      <c r="L1217" s="137"/>
      <c r="M1217" s="137"/>
      <c r="N1217" s="136"/>
      <c r="O1217" s="136"/>
      <c r="P1217" s="137"/>
      <c r="Q1217" s="138"/>
    </row>
    <row r="1218" spans="3:17" x14ac:dyDescent="0.4">
      <c r="C1218" s="136"/>
      <c r="D1218" s="137"/>
      <c r="E1218" s="136"/>
      <c r="F1218" s="136"/>
      <c r="G1218" s="136"/>
      <c r="H1218" s="137"/>
      <c r="I1218" s="137"/>
      <c r="J1218" s="137"/>
      <c r="K1218" s="137"/>
      <c r="L1218" s="137"/>
      <c r="M1218" s="137"/>
      <c r="N1218" s="136"/>
      <c r="O1218" s="136"/>
      <c r="P1218" s="137"/>
      <c r="Q1218" s="138"/>
    </row>
    <row r="1219" spans="3:17" x14ac:dyDescent="0.4">
      <c r="C1219" s="136"/>
      <c r="D1219" s="137"/>
      <c r="E1219" s="136"/>
      <c r="F1219" s="136"/>
      <c r="G1219" s="136"/>
      <c r="H1219" s="137"/>
      <c r="I1219" s="137"/>
      <c r="J1219" s="137"/>
      <c r="K1219" s="137"/>
      <c r="L1219" s="137"/>
      <c r="M1219" s="137"/>
      <c r="N1219" s="136"/>
      <c r="O1219" s="136"/>
      <c r="P1219" s="137"/>
      <c r="Q1219" s="138"/>
    </row>
    <row r="1220" spans="3:17" x14ac:dyDescent="0.4">
      <c r="C1220" s="136"/>
      <c r="D1220" s="137"/>
      <c r="E1220" s="136"/>
      <c r="F1220" s="136"/>
      <c r="G1220" s="136"/>
      <c r="H1220" s="137"/>
      <c r="I1220" s="137"/>
      <c r="J1220" s="137"/>
      <c r="K1220" s="137"/>
      <c r="L1220" s="137"/>
      <c r="M1220" s="137"/>
      <c r="N1220" s="136"/>
      <c r="O1220" s="136"/>
      <c r="P1220" s="137"/>
      <c r="Q1220" s="138"/>
    </row>
    <row r="1221" spans="3:17" x14ac:dyDescent="0.4">
      <c r="C1221" s="136"/>
      <c r="D1221" s="137"/>
      <c r="E1221" s="136"/>
      <c r="F1221" s="136"/>
      <c r="G1221" s="136"/>
      <c r="H1221" s="137"/>
      <c r="I1221" s="137"/>
      <c r="J1221" s="137"/>
      <c r="K1221" s="137"/>
      <c r="L1221" s="137"/>
      <c r="M1221" s="137"/>
      <c r="N1221" s="136"/>
      <c r="O1221" s="136"/>
      <c r="P1221" s="137"/>
      <c r="Q1221" s="138"/>
    </row>
    <row r="1222" spans="3:17" x14ac:dyDescent="0.4">
      <c r="C1222" s="136"/>
      <c r="D1222" s="137"/>
      <c r="E1222" s="136"/>
      <c r="F1222" s="136"/>
      <c r="G1222" s="136"/>
      <c r="H1222" s="137"/>
      <c r="I1222" s="137"/>
      <c r="J1222" s="137"/>
      <c r="K1222" s="137"/>
      <c r="L1222" s="137"/>
      <c r="M1222" s="137"/>
      <c r="N1222" s="136"/>
      <c r="O1222" s="136"/>
      <c r="P1222" s="137"/>
      <c r="Q1222" s="138"/>
    </row>
    <row r="1223" spans="3:17" x14ac:dyDescent="0.4">
      <c r="C1223" s="136"/>
      <c r="D1223" s="137"/>
      <c r="E1223" s="136"/>
      <c r="F1223" s="136"/>
      <c r="G1223" s="136"/>
      <c r="H1223" s="137"/>
      <c r="I1223" s="137"/>
      <c r="J1223" s="137"/>
      <c r="K1223" s="137"/>
      <c r="L1223" s="137"/>
      <c r="M1223" s="137"/>
      <c r="N1223" s="136"/>
      <c r="O1223" s="136"/>
      <c r="P1223" s="137"/>
      <c r="Q1223" s="138"/>
    </row>
    <row r="1224" spans="3:17" x14ac:dyDescent="0.4">
      <c r="C1224" s="136"/>
      <c r="D1224" s="137"/>
      <c r="E1224" s="136"/>
      <c r="F1224" s="136"/>
      <c r="G1224" s="136"/>
      <c r="H1224" s="137"/>
      <c r="I1224" s="137"/>
      <c r="J1224" s="137"/>
      <c r="K1224" s="137"/>
      <c r="L1224" s="137"/>
      <c r="M1224" s="137"/>
      <c r="N1224" s="136"/>
      <c r="O1224" s="136"/>
      <c r="P1224" s="137"/>
      <c r="Q1224" s="138"/>
    </row>
    <row r="1225" spans="3:17" x14ac:dyDescent="0.4">
      <c r="C1225" s="136"/>
      <c r="D1225" s="137"/>
      <c r="E1225" s="136"/>
      <c r="F1225" s="136"/>
      <c r="G1225" s="136"/>
      <c r="H1225" s="137"/>
      <c r="I1225" s="137"/>
      <c r="J1225" s="137"/>
      <c r="K1225" s="137"/>
      <c r="L1225" s="137"/>
      <c r="M1225" s="137"/>
      <c r="N1225" s="136"/>
      <c r="O1225" s="136"/>
      <c r="P1225" s="137"/>
      <c r="Q1225" s="138"/>
    </row>
    <row r="1226" spans="3:17" x14ac:dyDescent="0.4">
      <c r="C1226" s="136"/>
      <c r="D1226" s="137"/>
      <c r="E1226" s="136"/>
      <c r="F1226" s="136"/>
      <c r="G1226" s="136"/>
      <c r="H1226" s="137"/>
      <c r="I1226" s="137"/>
      <c r="J1226" s="137"/>
      <c r="K1226" s="137"/>
      <c r="L1226" s="137"/>
      <c r="M1226" s="137"/>
      <c r="N1226" s="136"/>
      <c r="O1226" s="136"/>
      <c r="P1226" s="137"/>
      <c r="Q1226" s="138"/>
    </row>
    <row r="1227" spans="3:17" x14ac:dyDescent="0.4">
      <c r="C1227" s="136"/>
      <c r="D1227" s="137"/>
      <c r="E1227" s="136"/>
      <c r="F1227" s="136"/>
      <c r="G1227" s="136"/>
      <c r="H1227" s="137"/>
      <c r="I1227" s="137"/>
      <c r="J1227" s="137"/>
      <c r="K1227" s="137"/>
      <c r="L1227" s="137"/>
      <c r="M1227" s="137"/>
      <c r="N1227" s="136"/>
      <c r="O1227" s="136"/>
      <c r="P1227" s="137"/>
      <c r="Q1227" s="138"/>
    </row>
    <row r="1228" spans="3:17" x14ac:dyDescent="0.4">
      <c r="C1228" s="136"/>
      <c r="D1228" s="137"/>
      <c r="E1228" s="136"/>
      <c r="F1228" s="136"/>
      <c r="G1228" s="136"/>
      <c r="H1228" s="137"/>
      <c r="I1228" s="137"/>
      <c r="J1228" s="137"/>
      <c r="K1228" s="137"/>
      <c r="L1228" s="137"/>
      <c r="M1228" s="137"/>
      <c r="N1228" s="136"/>
      <c r="O1228" s="136"/>
      <c r="P1228" s="137"/>
      <c r="Q1228" s="138"/>
    </row>
    <row r="1229" spans="3:17" x14ac:dyDescent="0.4">
      <c r="C1229" s="136"/>
      <c r="D1229" s="137"/>
      <c r="E1229" s="136"/>
      <c r="F1229" s="136"/>
      <c r="G1229" s="136"/>
      <c r="H1229" s="137"/>
      <c r="I1229" s="137"/>
      <c r="J1229" s="137"/>
      <c r="K1229" s="137"/>
      <c r="L1229" s="137"/>
      <c r="M1229" s="137"/>
      <c r="N1229" s="136"/>
      <c r="O1229" s="136"/>
      <c r="P1229" s="137"/>
      <c r="Q1229" s="138"/>
    </row>
    <row r="1230" spans="3:17" x14ac:dyDescent="0.4">
      <c r="C1230" s="136"/>
      <c r="D1230" s="137"/>
      <c r="E1230" s="136"/>
      <c r="F1230" s="136"/>
      <c r="G1230" s="136"/>
      <c r="H1230" s="137"/>
      <c r="I1230" s="137"/>
      <c r="J1230" s="137"/>
      <c r="K1230" s="137"/>
      <c r="L1230" s="137"/>
      <c r="M1230" s="137"/>
      <c r="N1230" s="136"/>
      <c r="O1230" s="136"/>
      <c r="P1230" s="137"/>
      <c r="Q1230" s="138"/>
    </row>
    <row r="1231" spans="3:17" x14ac:dyDescent="0.4">
      <c r="C1231" s="136"/>
      <c r="D1231" s="137"/>
      <c r="E1231" s="136"/>
      <c r="F1231" s="136"/>
      <c r="G1231" s="136"/>
      <c r="H1231" s="137"/>
      <c r="I1231" s="137"/>
      <c r="J1231" s="137"/>
      <c r="K1231" s="137"/>
      <c r="L1231" s="137"/>
      <c r="M1231" s="137"/>
      <c r="N1231" s="136"/>
      <c r="O1231" s="136"/>
      <c r="P1231" s="137"/>
      <c r="Q1231" s="138"/>
    </row>
    <row r="1232" spans="3:17" x14ac:dyDescent="0.4">
      <c r="C1232" s="136"/>
      <c r="D1232" s="137"/>
      <c r="E1232" s="136"/>
      <c r="F1232" s="136"/>
      <c r="G1232" s="136"/>
      <c r="H1232" s="137"/>
      <c r="I1232" s="137"/>
      <c r="J1232" s="137"/>
      <c r="K1232" s="137"/>
      <c r="L1232" s="137"/>
      <c r="M1232" s="137"/>
      <c r="N1232" s="136"/>
      <c r="O1232" s="136"/>
      <c r="P1232" s="137"/>
      <c r="Q1232" s="138"/>
    </row>
    <row r="1233" spans="3:17" x14ac:dyDescent="0.4">
      <c r="C1233" s="136"/>
      <c r="D1233" s="137"/>
      <c r="E1233" s="136"/>
      <c r="F1233" s="136"/>
      <c r="G1233" s="136"/>
      <c r="H1233" s="137"/>
      <c r="I1233" s="137"/>
      <c r="J1233" s="137"/>
      <c r="K1233" s="137"/>
      <c r="L1233" s="137"/>
      <c r="M1233" s="137"/>
      <c r="N1233" s="136"/>
      <c r="O1233" s="136"/>
      <c r="P1233" s="137"/>
      <c r="Q1233" s="138"/>
    </row>
    <row r="1234" spans="3:17" x14ac:dyDescent="0.4">
      <c r="C1234" s="136"/>
      <c r="D1234" s="137"/>
      <c r="E1234" s="136"/>
      <c r="F1234" s="136"/>
      <c r="G1234" s="136"/>
      <c r="H1234" s="137"/>
      <c r="I1234" s="137"/>
      <c r="J1234" s="137"/>
      <c r="K1234" s="137"/>
      <c r="L1234" s="137"/>
      <c r="M1234" s="137"/>
      <c r="N1234" s="136"/>
      <c r="O1234" s="136"/>
      <c r="P1234" s="137"/>
      <c r="Q1234" s="138"/>
    </row>
    <row r="1235" spans="3:17" x14ac:dyDescent="0.4">
      <c r="C1235" s="136"/>
      <c r="D1235" s="137"/>
      <c r="E1235" s="136"/>
      <c r="F1235" s="136"/>
      <c r="G1235" s="136"/>
      <c r="H1235" s="137"/>
      <c r="I1235" s="137"/>
      <c r="J1235" s="137"/>
      <c r="K1235" s="137"/>
      <c r="L1235" s="137"/>
      <c r="M1235" s="137"/>
      <c r="N1235" s="136"/>
      <c r="O1235" s="136"/>
      <c r="P1235" s="137"/>
      <c r="Q1235" s="138"/>
    </row>
    <row r="1236" spans="3:17" x14ac:dyDescent="0.4">
      <c r="C1236" s="136"/>
      <c r="D1236" s="137"/>
      <c r="E1236" s="136"/>
      <c r="F1236" s="136"/>
      <c r="G1236" s="136"/>
      <c r="H1236" s="137"/>
      <c r="I1236" s="137"/>
      <c r="J1236" s="137"/>
      <c r="K1236" s="137"/>
      <c r="L1236" s="137"/>
      <c r="M1236" s="137"/>
      <c r="N1236" s="136"/>
      <c r="O1236" s="136"/>
      <c r="P1236" s="137"/>
      <c r="Q1236" s="138"/>
    </row>
    <row r="1237" spans="3:17" x14ac:dyDescent="0.4">
      <c r="C1237" s="136"/>
      <c r="D1237" s="137"/>
      <c r="E1237" s="136"/>
      <c r="F1237" s="136"/>
      <c r="G1237" s="136"/>
      <c r="H1237" s="137"/>
      <c r="I1237" s="137"/>
      <c r="J1237" s="137"/>
      <c r="K1237" s="137"/>
      <c r="L1237" s="137"/>
      <c r="M1237" s="137"/>
      <c r="N1237" s="136"/>
      <c r="O1237" s="136"/>
      <c r="P1237" s="137"/>
      <c r="Q1237" s="138"/>
    </row>
    <row r="1238" spans="3:17" x14ac:dyDescent="0.4">
      <c r="C1238" s="136"/>
      <c r="D1238" s="137"/>
      <c r="E1238" s="136"/>
      <c r="F1238" s="136"/>
      <c r="G1238" s="136"/>
      <c r="H1238" s="137"/>
      <c r="I1238" s="137"/>
      <c r="J1238" s="137"/>
      <c r="K1238" s="137"/>
      <c r="L1238" s="137"/>
      <c r="M1238" s="137"/>
      <c r="N1238" s="136"/>
      <c r="O1238" s="136"/>
      <c r="P1238" s="137"/>
      <c r="Q1238" s="138"/>
    </row>
    <row r="1239" spans="3:17" x14ac:dyDescent="0.4">
      <c r="C1239" s="136"/>
      <c r="D1239" s="137"/>
      <c r="E1239" s="136"/>
      <c r="F1239" s="136"/>
      <c r="G1239" s="136"/>
      <c r="H1239" s="137"/>
      <c r="I1239" s="137"/>
      <c r="J1239" s="137"/>
      <c r="K1239" s="137"/>
      <c r="L1239" s="137"/>
      <c r="M1239" s="137"/>
      <c r="N1239" s="136"/>
      <c r="O1239" s="136"/>
      <c r="P1239" s="137"/>
      <c r="Q1239" s="138"/>
    </row>
    <row r="1240" spans="3:17" x14ac:dyDescent="0.4">
      <c r="C1240" s="136"/>
      <c r="D1240" s="137"/>
      <c r="E1240" s="136"/>
      <c r="F1240" s="136"/>
      <c r="G1240" s="136"/>
      <c r="H1240" s="137"/>
      <c r="I1240" s="137"/>
      <c r="J1240" s="137"/>
      <c r="K1240" s="137"/>
      <c r="L1240" s="137"/>
      <c r="M1240" s="137"/>
      <c r="N1240" s="136"/>
      <c r="O1240" s="136"/>
      <c r="P1240" s="137"/>
      <c r="Q1240" s="138"/>
    </row>
    <row r="1241" spans="3:17" x14ac:dyDescent="0.4">
      <c r="C1241" s="136"/>
      <c r="D1241" s="137"/>
      <c r="E1241" s="136"/>
      <c r="F1241" s="136"/>
      <c r="G1241" s="136"/>
      <c r="H1241" s="137"/>
      <c r="I1241" s="137"/>
      <c r="J1241" s="137"/>
      <c r="K1241" s="137"/>
      <c r="L1241" s="137"/>
      <c r="M1241" s="137"/>
      <c r="N1241" s="136"/>
      <c r="O1241" s="136"/>
      <c r="P1241" s="137"/>
      <c r="Q1241" s="138"/>
    </row>
    <row r="1242" spans="3:17" x14ac:dyDescent="0.4">
      <c r="C1242" s="136"/>
      <c r="D1242" s="137"/>
      <c r="E1242" s="136"/>
      <c r="F1242" s="136"/>
      <c r="G1242" s="136"/>
      <c r="H1242" s="137"/>
      <c r="I1242" s="137"/>
      <c r="J1242" s="137"/>
      <c r="K1242" s="137"/>
      <c r="L1242" s="137"/>
      <c r="M1242" s="137"/>
      <c r="N1242" s="136"/>
      <c r="O1242" s="136"/>
      <c r="P1242" s="137"/>
      <c r="Q1242" s="138"/>
    </row>
    <row r="1243" spans="3:17" x14ac:dyDescent="0.4">
      <c r="C1243" s="136"/>
      <c r="D1243" s="137"/>
      <c r="E1243" s="136"/>
      <c r="F1243" s="136"/>
      <c r="G1243" s="136"/>
      <c r="H1243" s="137"/>
      <c r="I1243" s="137"/>
      <c r="J1243" s="137"/>
      <c r="K1243" s="137"/>
      <c r="L1243" s="137"/>
      <c r="M1243" s="137"/>
      <c r="N1243" s="136"/>
      <c r="O1243" s="136"/>
      <c r="P1243" s="137"/>
      <c r="Q1243" s="138"/>
    </row>
    <row r="1244" spans="3:17" x14ac:dyDescent="0.4">
      <c r="C1244" s="136"/>
      <c r="D1244" s="137"/>
      <c r="E1244" s="136"/>
      <c r="F1244" s="136"/>
      <c r="G1244" s="136"/>
      <c r="H1244" s="137"/>
      <c r="I1244" s="137"/>
      <c r="J1244" s="137"/>
      <c r="K1244" s="137"/>
      <c r="L1244" s="137"/>
      <c r="M1244" s="137"/>
      <c r="N1244" s="136"/>
      <c r="O1244" s="136"/>
      <c r="P1244" s="137"/>
      <c r="Q1244" s="138"/>
    </row>
    <row r="1245" spans="3:17" x14ac:dyDescent="0.4">
      <c r="C1245" s="136"/>
      <c r="D1245" s="137"/>
      <c r="E1245" s="136"/>
      <c r="F1245" s="136"/>
      <c r="G1245" s="136"/>
      <c r="H1245" s="137"/>
      <c r="I1245" s="137"/>
      <c r="J1245" s="137"/>
      <c r="K1245" s="137"/>
      <c r="L1245" s="137"/>
      <c r="M1245" s="137"/>
      <c r="N1245" s="136"/>
      <c r="O1245" s="136"/>
      <c r="P1245" s="137"/>
      <c r="Q1245" s="138"/>
    </row>
    <row r="1246" spans="3:17" x14ac:dyDescent="0.4">
      <c r="C1246" s="136"/>
      <c r="D1246" s="137"/>
      <c r="E1246" s="136"/>
      <c r="F1246" s="136"/>
      <c r="G1246" s="136"/>
      <c r="H1246" s="137"/>
      <c r="I1246" s="137"/>
      <c r="J1246" s="137"/>
      <c r="K1246" s="137"/>
      <c r="L1246" s="137"/>
      <c r="M1246" s="137"/>
      <c r="N1246" s="136"/>
      <c r="O1246" s="136"/>
      <c r="P1246" s="137"/>
      <c r="Q1246" s="138"/>
    </row>
    <row r="1247" spans="3:17" x14ac:dyDescent="0.4">
      <c r="C1247" s="136"/>
      <c r="D1247" s="137"/>
      <c r="E1247" s="136"/>
      <c r="F1247" s="136"/>
      <c r="G1247" s="136"/>
      <c r="H1247" s="137"/>
      <c r="I1247" s="137"/>
      <c r="J1247" s="137"/>
      <c r="K1247" s="137"/>
      <c r="L1247" s="137"/>
      <c r="M1247" s="137"/>
      <c r="N1247" s="136"/>
      <c r="O1247" s="136"/>
      <c r="P1247" s="137"/>
      <c r="Q1247" s="138"/>
    </row>
    <row r="1248" spans="3:17" x14ac:dyDescent="0.4">
      <c r="C1248" s="136"/>
      <c r="D1248" s="137"/>
      <c r="E1248" s="136"/>
      <c r="F1248" s="136"/>
      <c r="G1248" s="136"/>
      <c r="H1248" s="137"/>
      <c r="I1248" s="137"/>
      <c r="J1248" s="137"/>
      <c r="K1248" s="137"/>
      <c r="L1248" s="137"/>
      <c r="M1248" s="137"/>
      <c r="N1248" s="136"/>
      <c r="O1248" s="136"/>
      <c r="P1248" s="137"/>
      <c r="Q1248" s="138"/>
    </row>
    <row r="1249" spans="3:17" x14ac:dyDescent="0.4">
      <c r="C1249" s="136"/>
      <c r="D1249" s="137"/>
      <c r="E1249" s="136"/>
      <c r="F1249" s="136"/>
      <c r="G1249" s="136"/>
      <c r="H1249" s="137"/>
      <c r="I1249" s="137"/>
      <c r="J1249" s="137"/>
      <c r="K1249" s="137"/>
      <c r="L1249" s="137"/>
      <c r="M1249" s="137"/>
      <c r="N1249" s="136"/>
      <c r="O1249" s="136"/>
      <c r="P1249" s="137"/>
      <c r="Q1249" s="138"/>
    </row>
    <row r="1250" spans="3:17" x14ac:dyDescent="0.4">
      <c r="C1250" s="136"/>
      <c r="D1250" s="137"/>
      <c r="E1250" s="136"/>
      <c r="F1250" s="136"/>
      <c r="G1250" s="136"/>
      <c r="H1250" s="137"/>
      <c r="I1250" s="137"/>
      <c r="J1250" s="137"/>
      <c r="K1250" s="137"/>
      <c r="L1250" s="137"/>
      <c r="M1250" s="137"/>
      <c r="N1250" s="136"/>
      <c r="O1250" s="136"/>
      <c r="P1250" s="137"/>
      <c r="Q1250" s="138"/>
    </row>
    <row r="1251" spans="3:17" x14ac:dyDescent="0.4">
      <c r="C1251" s="136"/>
      <c r="D1251" s="137"/>
      <c r="E1251" s="136"/>
      <c r="F1251" s="136"/>
      <c r="G1251" s="136"/>
      <c r="H1251" s="137"/>
      <c r="I1251" s="137"/>
      <c r="J1251" s="137"/>
      <c r="K1251" s="137"/>
      <c r="L1251" s="137"/>
      <c r="M1251" s="137"/>
      <c r="N1251" s="136"/>
      <c r="O1251" s="136"/>
      <c r="P1251" s="137"/>
      <c r="Q1251" s="138"/>
    </row>
    <row r="1252" spans="3:17" x14ac:dyDescent="0.4">
      <c r="C1252" s="136"/>
      <c r="D1252" s="137"/>
      <c r="E1252" s="136"/>
      <c r="F1252" s="136"/>
      <c r="G1252" s="136"/>
      <c r="H1252" s="137"/>
      <c r="I1252" s="137"/>
      <c r="J1252" s="137"/>
      <c r="K1252" s="137"/>
      <c r="L1252" s="137"/>
      <c r="M1252" s="137"/>
      <c r="N1252" s="136"/>
      <c r="O1252" s="136"/>
      <c r="P1252" s="137"/>
      <c r="Q1252" s="138"/>
    </row>
    <row r="1253" spans="3:17" x14ac:dyDescent="0.4">
      <c r="C1253" s="136"/>
      <c r="D1253" s="137"/>
      <c r="E1253" s="136"/>
      <c r="F1253" s="136"/>
      <c r="G1253" s="136"/>
      <c r="H1253" s="137"/>
      <c r="I1253" s="137"/>
      <c r="J1253" s="137"/>
      <c r="K1253" s="137"/>
      <c r="L1253" s="137"/>
      <c r="M1253" s="137"/>
      <c r="N1253" s="136"/>
      <c r="O1253" s="136"/>
      <c r="P1253" s="137"/>
      <c r="Q1253" s="138"/>
    </row>
    <row r="1254" spans="3:17" x14ac:dyDescent="0.4">
      <c r="C1254" s="136"/>
      <c r="D1254" s="137"/>
      <c r="E1254" s="136"/>
      <c r="F1254" s="136"/>
      <c r="G1254" s="136"/>
      <c r="H1254" s="137"/>
      <c r="I1254" s="137"/>
      <c r="J1254" s="137"/>
      <c r="K1254" s="137"/>
      <c r="L1254" s="137"/>
      <c r="M1254" s="137"/>
      <c r="N1254" s="136"/>
      <c r="O1254" s="136"/>
      <c r="P1254" s="137"/>
      <c r="Q1254" s="138"/>
    </row>
    <row r="1255" spans="3:17" x14ac:dyDescent="0.4">
      <c r="C1255" s="136"/>
      <c r="D1255" s="137"/>
      <c r="E1255" s="136"/>
      <c r="F1255" s="136"/>
      <c r="G1255" s="136"/>
      <c r="H1255" s="137"/>
      <c r="I1255" s="137"/>
      <c r="J1255" s="137"/>
      <c r="K1255" s="137"/>
      <c r="L1255" s="137"/>
      <c r="M1255" s="137"/>
      <c r="N1255" s="136"/>
      <c r="O1255" s="136"/>
      <c r="P1255" s="137"/>
      <c r="Q1255" s="138"/>
    </row>
    <row r="1256" spans="3:17" x14ac:dyDescent="0.4">
      <c r="C1256" s="136"/>
      <c r="D1256" s="137"/>
      <c r="E1256" s="136"/>
      <c r="F1256" s="136"/>
      <c r="G1256" s="136"/>
      <c r="H1256" s="137"/>
      <c r="I1256" s="137"/>
      <c r="J1256" s="137"/>
      <c r="K1256" s="137"/>
      <c r="L1256" s="137"/>
      <c r="M1256" s="137"/>
      <c r="N1256" s="136"/>
      <c r="O1256" s="136"/>
      <c r="P1256" s="137"/>
      <c r="Q1256" s="138"/>
    </row>
    <row r="1257" spans="3:17" x14ac:dyDescent="0.4">
      <c r="C1257" s="136"/>
      <c r="D1257" s="137"/>
      <c r="E1257" s="136"/>
      <c r="F1257" s="136"/>
      <c r="G1257" s="136"/>
      <c r="H1257" s="137"/>
      <c r="I1257" s="137"/>
      <c r="J1257" s="137"/>
      <c r="K1257" s="137"/>
      <c r="L1257" s="137"/>
      <c r="M1257" s="137"/>
      <c r="N1257" s="136"/>
      <c r="O1257" s="136"/>
      <c r="P1257" s="137"/>
      <c r="Q1257" s="138"/>
    </row>
    <row r="1258" spans="3:17" x14ac:dyDescent="0.4">
      <c r="C1258" s="136"/>
      <c r="D1258" s="137"/>
      <c r="E1258" s="136"/>
      <c r="F1258" s="136"/>
      <c r="G1258" s="136"/>
      <c r="H1258" s="137"/>
      <c r="I1258" s="137"/>
      <c r="J1258" s="137"/>
      <c r="K1258" s="137"/>
      <c r="L1258" s="137"/>
      <c r="M1258" s="137"/>
      <c r="N1258" s="136"/>
      <c r="O1258" s="136"/>
      <c r="P1258" s="137"/>
      <c r="Q1258" s="138"/>
    </row>
    <row r="1259" spans="3:17" x14ac:dyDescent="0.4">
      <c r="C1259" s="136"/>
      <c r="D1259" s="137"/>
      <c r="E1259" s="136"/>
      <c r="F1259" s="136"/>
      <c r="G1259" s="136"/>
      <c r="H1259" s="137"/>
      <c r="I1259" s="137"/>
      <c r="J1259" s="137"/>
      <c r="K1259" s="137"/>
      <c r="L1259" s="137"/>
      <c r="M1259" s="137"/>
      <c r="N1259" s="136"/>
      <c r="O1259" s="136"/>
      <c r="P1259" s="137"/>
      <c r="Q1259" s="138"/>
    </row>
    <row r="1260" spans="3:17" x14ac:dyDescent="0.4">
      <c r="C1260" s="136"/>
      <c r="D1260" s="137"/>
      <c r="E1260" s="136"/>
      <c r="F1260" s="136"/>
      <c r="G1260" s="136"/>
      <c r="H1260" s="137"/>
      <c r="I1260" s="137"/>
      <c r="J1260" s="137"/>
      <c r="K1260" s="137"/>
      <c r="L1260" s="137"/>
      <c r="M1260" s="137"/>
      <c r="N1260" s="136"/>
      <c r="O1260" s="136"/>
      <c r="P1260" s="137"/>
      <c r="Q1260" s="138"/>
    </row>
    <row r="1261" spans="3:17" x14ac:dyDescent="0.4">
      <c r="C1261" s="136"/>
      <c r="D1261" s="137"/>
      <c r="E1261" s="136"/>
      <c r="F1261" s="136"/>
      <c r="G1261" s="136"/>
      <c r="H1261" s="137"/>
      <c r="I1261" s="137"/>
      <c r="J1261" s="137"/>
      <c r="K1261" s="137"/>
      <c r="L1261" s="137"/>
      <c r="M1261" s="137"/>
      <c r="N1261" s="136"/>
      <c r="O1261" s="136"/>
      <c r="P1261" s="137"/>
      <c r="Q1261" s="138"/>
    </row>
    <row r="1262" spans="3:17" x14ac:dyDescent="0.4">
      <c r="C1262" s="136"/>
      <c r="D1262" s="137"/>
      <c r="E1262" s="136"/>
      <c r="F1262" s="136"/>
      <c r="G1262" s="136"/>
      <c r="H1262" s="137"/>
      <c r="I1262" s="137"/>
      <c r="J1262" s="137"/>
      <c r="K1262" s="137"/>
      <c r="L1262" s="137"/>
      <c r="M1262" s="137"/>
      <c r="N1262" s="136"/>
      <c r="O1262" s="136"/>
      <c r="P1262" s="137"/>
      <c r="Q1262" s="138"/>
    </row>
    <row r="1263" spans="3:17" x14ac:dyDescent="0.4">
      <c r="C1263" s="136"/>
      <c r="D1263" s="137"/>
      <c r="E1263" s="136"/>
      <c r="F1263" s="136"/>
      <c r="G1263" s="136"/>
      <c r="H1263" s="137"/>
      <c r="I1263" s="137"/>
      <c r="J1263" s="137"/>
      <c r="K1263" s="137"/>
      <c r="L1263" s="137"/>
      <c r="M1263" s="137"/>
      <c r="N1263" s="136"/>
      <c r="O1263" s="136"/>
      <c r="P1263" s="137"/>
      <c r="Q1263" s="138"/>
    </row>
    <row r="1264" spans="3:17" x14ac:dyDescent="0.4">
      <c r="C1264" s="136"/>
      <c r="D1264" s="137"/>
      <c r="E1264" s="136"/>
      <c r="F1264" s="136"/>
      <c r="G1264" s="136"/>
      <c r="H1264" s="137"/>
      <c r="I1264" s="137"/>
      <c r="J1264" s="137"/>
      <c r="K1264" s="137"/>
      <c r="L1264" s="137"/>
      <c r="M1264" s="137"/>
      <c r="N1264" s="136"/>
      <c r="O1264" s="136"/>
      <c r="P1264" s="137"/>
      <c r="Q1264" s="138"/>
    </row>
    <row r="1265" spans="3:17" x14ac:dyDescent="0.4">
      <c r="C1265" s="136"/>
      <c r="D1265" s="137"/>
      <c r="E1265" s="136"/>
      <c r="F1265" s="136"/>
      <c r="G1265" s="136"/>
      <c r="H1265" s="137"/>
      <c r="I1265" s="137"/>
      <c r="J1265" s="137"/>
      <c r="K1265" s="137"/>
      <c r="L1265" s="137"/>
      <c r="M1265" s="137"/>
      <c r="N1265" s="136"/>
      <c r="O1265" s="136"/>
      <c r="P1265" s="137"/>
      <c r="Q1265" s="138"/>
    </row>
    <row r="1266" spans="3:17" x14ac:dyDescent="0.4">
      <c r="C1266" s="136"/>
      <c r="D1266" s="137"/>
      <c r="E1266" s="136"/>
      <c r="F1266" s="136"/>
      <c r="G1266" s="136"/>
      <c r="H1266" s="137"/>
      <c r="I1266" s="137"/>
      <c r="J1266" s="137"/>
      <c r="K1266" s="137"/>
      <c r="L1266" s="137"/>
      <c r="M1266" s="137"/>
      <c r="N1266" s="136"/>
      <c r="O1266" s="136"/>
      <c r="P1266" s="137"/>
      <c r="Q1266" s="138"/>
    </row>
    <row r="1267" spans="3:17" x14ac:dyDescent="0.4">
      <c r="C1267" s="136"/>
      <c r="D1267" s="137"/>
      <c r="E1267" s="136"/>
      <c r="F1267" s="136"/>
      <c r="G1267" s="136"/>
      <c r="H1267" s="137"/>
      <c r="I1267" s="137"/>
      <c r="J1267" s="137"/>
      <c r="K1267" s="137"/>
      <c r="L1267" s="137"/>
      <c r="M1267" s="137"/>
      <c r="N1267" s="136"/>
      <c r="O1267" s="136"/>
      <c r="P1267" s="137"/>
      <c r="Q1267" s="138"/>
    </row>
    <row r="1268" spans="3:17" x14ac:dyDescent="0.4">
      <c r="C1268" s="136"/>
      <c r="D1268" s="137"/>
      <c r="E1268" s="136"/>
      <c r="F1268" s="136"/>
      <c r="G1268" s="136"/>
      <c r="H1268" s="137"/>
      <c r="I1268" s="137"/>
      <c r="J1268" s="137"/>
      <c r="K1268" s="137"/>
      <c r="L1268" s="137"/>
      <c r="M1268" s="137"/>
      <c r="N1268" s="136"/>
      <c r="O1268" s="136"/>
      <c r="P1268" s="137"/>
      <c r="Q1268" s="138"/>
    </row>
    <row r="1269" spans="3:17" x14ac:dyDescent="0.4">
      <c r="C1269" s="136"/>
      <c r="D1269" s="137"/>
      <c r="E1269" s="136"/>
      <c r="F1269" s="136"/>
      <c r="G1269" s="136"/>
      <c r="H1269" s="137"/>
      <c r="I1269" s="137"/>
      <c r="J1269" s="137"/>
      <c r="K1269" s="137"/>
      <c r="L1269" s="137"/>
      <c r="M1269" s="137"/>
      <c r="N1269" s="136"/>
      <c r="O1269" s="136"/>
      <c r="P1269" s="137"/>
      <c r="Q1269" s="138"/>
    </row>
    <row r="1270" spans="3:17" x14ac:dyDescent="0.4">
      <c r="C1270" s="136"/>
      <c r="D1270" s="137"/>
      <c r="E1270" s="136"/>
      <c r="F1270" s="136"/>
      <c r="G1270" s="136"/>
      <c r="H1270" s="137"/>
      <c r="I1270" s="137"/>
      <c r="J1270" s="137"/>
      <c r="K1270" s="137"/>
      <c r="L1270" s="137"/>
      <c r="M1270" s="137"/>
      <c r="N1270" s="136"/>
      <c r="O1270" s="136"/>
      <c r="P1270" s="137"/>
      <c r="Q1270" s="138"/>
    </row>
    <row r="1271" spans="3:17" x14ac:dyDescent="0.4">
      <c r="C1271" s="136"/>
      <c r="D1271" s="137"/>
      <c r="E1271" s="136"/>
      <c r="F1271" s="136"/>
      <c r="G1271" s="136"/>
      <c r="H1271" s="137"/>
      <c r="I1271" s="137"/>
      <c r="J1271" s="137"/>
      <c r="K1271" s="137"/>
      <c r="L1271" s="137"/>
      <c r="M1271" s="137"/>
      <c r="N1271" s="136"/>
      <c r="O1271" s="136"/>
      <c r="P1271" s="137"/>
      <c r="Q1271" s="138"/>
    </row>
    <row r="1272" spans="3:17" x14ac:dyDescent="0.4">
      <c r="C1272" s="136"/>
      <c r="D1272" s="137"/>
      <c r="E1272" s="136"/>
      <c r="F1272" s="136"/>
      <c r="G1272" s="136"/>
      <c r="H1272" s="137"/>
      <c r="I1272" s="137"/>
      <c r="J1272" s="137"/>
      <c r="K1272" s="137"/>
      <c r="L1272" s="137"/>
      <c r="M1272" s="137"/>
      <c r="N1272" s="136"/>
      <c r="O1272" s="136"/>
      <c r="P1272" s="137"/>
      <c r="Q1272" s="138"/>
    </row>
    <row r="1273" spans="3:17" x14ac:dyDescent="0.4">
      <c r="C1273" s="136"/>
      <c r="D1273" s="137"/>
      <c r="E1273" s="136"/>
      <c r="F1273" s="136"/>
      <c r="G1273" s="136"/>
      <c r="H1273" s="137"/>
      <c r="I1273" s="137"/>
      <c r="J1273" s="137"/>
      <c r="K1273" s="137"/>
      <c r="L1273" s="137"/>
      <c r="M1273" s="137"/>
      <c r="N1273" s="136"/>
      <c r="O1273" s="136"/>
      <c r="P1273" s="137"/>
      <c r="Q1273" s="138"/>
    </row>
    <row r="1274" spans="3:17" x14ac:dyDescent="0.4">
      <c r="C1274" s="136"/>
      <c r="D1274" s="137"/>
      <c r="E1274" s="136"/>
      <c r="F1274" s="136"/>
      <c r="G1274" s="136"/>
      <c r="H1274" s="137"/>
      <c r="I1274" s="137"/>
      <c r="J1274" s="137"/>
      <c r="K1274" s="137"/>
      <c r="L1274" s="137"/>
      <c r="M1274" s="137"/>
      <c r="N1274" s="136"/>
      <c r="O1274" s="136"/>
      <c r="P1274" s="137"/>
      <c r="Q1274" s="138"/>
    </row>
    <row r="1275" spans="3:17" x14ac:dyDescent="0.4">
      <c r="C1275" s="136"/>
      <c r="D1275" s="137"/>
      <c r="E1275" s="136"/>
      <c r="F1275" s="136"/>
      <c r="G1275" s="136"/>
      <c r="H1275" s="137"/>
      <c r="I1275" s="137"/>
      <c r="J1275" s="137"/>
      <c r="K1275" s="137"/>
      <c r="L1275" s="137"/>
      <c r="M1275" s="137"/>
      <c r="N1275" s="136"/>
      <c r="O1275" s="136"/>
      <c r="P1275" s="137"/>
      <c r="Q1275" s="138"/>
    </row>
    <row r="1276" spans="3:17" x14ac:dyDescent="0.4">
      <c r="C1276" s="136"/>
      <c r="D1276" s="137"/>
      <c r="E1276" s="136"/>
      <c r="F1276" s="136"/>
      <c r="G1276" s="136"/>
      <c r="H1276" s="137"/>
      <c r="I1276" s="137"/>
      <c r="J1276" s="137"/>
      <c r="K1276" s="137"/>
      <c r="L1276" s="137"/>
      <c r="M1276" s="137"/>
      <c r="N1276" s="136"/>
      <c r="O1276" s="136"/>
      <c r="P1276" s="137"/>
      <c r="Q1276" s="138"/>
    </row>
    <row r="1277" spans="3:17" x14ac:dyDescent="0.4">
      <c r="C1277" s="136"/>
      <c r="D1277" s="137"/>
      <c r="E1277" s="136"/>
      <c r="F1277" s="136"/>
      <c r="G1277" s="136"/>
      <c r="H1277" s="137"/>
      <c r="I1277" s="137"/>
      <c r="J1277" s="137"/>
      <c r="K1277" s="137"/>
      <c r="L1277" s="137"/>
      <c r="M1277" s="137"/>
      <c r="N1277" s="136"/>
      <c r="O1277" s="136"/>
      <c r="P1277" s="137"/>
      <c r="Q1277" s="138"/>
    </row>
    <row r="1278" spans="3:17" x14ac:dyDescent="0.4">
      <c r="C1278" s="136"/>
      <c r="D1278" s="137"/>
      <c r="E1278" s="136"/>
      <c r="F1278" s="136"/>
      <c r="G1278" s="136"/>
      <c r="H1278" s="137"/>
      <c r="I1278" s="137"/>
      <c r="J1278" s="137"/>
      <c r="K1278" s="137"/>
      <c r="L1278" s="137"/>
      <c r="M1278" s="137"/>
      <c r="N1278" s="136"/>
      <c r="O1278" s="136"/>
      <c r="P1278" s="137"/>
      <c r="Q1278" s="138"/>
    </row>
    <row r="1279" spans="3:17" x14ac:dyDescent="0.4">
      <c r="C1279" s="136"/>
      <c r="D1279" s="137"/>
      <c r="E1279" s="136"/>
      <c r="F1279" s="136"/>
      <c r="G1279" s="136"/>
      <c r="H1279" s="137"/>
      <c r="I1279" s="137"/>
      <c r="J1279" s="137"/>
      <c r="K1279" s="137"/>
      <c r="L1279" s="137"/>
      <c r="M1279" s="137"/>
      <c r="N1279" s="136"/>
      <c r="O1279" s="136"/>
      <c r="P1279" s="137"/>
      <c r="Q1279" s="138"/>
    </row>
    <row r="1280" spans="3:17" x14ac:dyDescent="0.4">
      <c r="C1280" s="136"/>
      <c r="D1280" s="137"/>
      <c r="E1280" s="136"/>
      <c r="F1280" s="136"/>
      <c r="G1280" s="136"/>
      <c r="H1280" s="137"/>
      <c r="I1280" s="137"/>
      <c r="J1280" s="137"/>
      <c r="K1280" s="137"/>
      <c r="L1280" s="137"/>
      <c r="M1280" s="137"/>
      <c r="N1280" s="136"/>
      <c r="O1280" s="136"/>
      <c r="P1280" s="137"/>
      <c r="Q1280" s="138"/>
    </row>
    <row r="1281" spans="3:17" x14ac:dyDescent="0.4">
      <c r="C1281" s="136"/>
      <c r="D1281" s="137"/>
      <c r="E1281" s="136"/>
      <c r="F1281" s="136"/>
      <c r="G1281" s="136"/>
      <c r="H1281" s="137"/>
      <c r="I1281" s="137"/>
      <c r="J1281" s="137"/>
      <c r="K1281" s="137"/>
      <c r="L1281" s="137"/>
      <c r="M1281" s="137"/>
      <c r="N1281" s="136"/>
      <c r="O1281" s="136"/>
      <c r="P1281" s="137"/>
      <c r="Q1281" s="138"/>
    </row>
    <row r="1282" spans="3:17" x14ac:dyDescent="0.4">
      <c r="C1282" s="136"/>
      <c r="D1282" s="137"/>
      <c r="E1282" s="136"/>
      <c r="F1282" s="136"/>
      <c r="G1282" s="136"/>
      <c r="H1282" s="137"/>
      <c r="I1282" s="137"/>
      <c r="J1282" s="137"/>
      <c r="K1282" s="137"/>
      <c r="L1282" s="137"/>
      <c r="M1282" s="137"/>
      <c r="N1282" s="136"/>
      <c r="O1282" s="136"/>
      <c r="P1282" s="137"/>
      <c r="Q1282" s="138"/>
    </row>
    <row r="1283" spans="3:17" x14ac:dyDescent="0.4">
      <c r="C1283" s="136"/>
      <c r="D1283" s="137"/>
      <c r="E1283" s="136"/>
      <c r="F1283" s="136"/>
      <c r="G1283" s="136"/>
      <c r="H1283" s="137"/>
      <c r="I1283" s="137"/>
      <c r="J1283" s="137"/>
      <c r="K1283" s="137"/>
      <c r="L1283" s="137"/>
      <c r="M1283" s="137"/>
      <c r="N1283" s="136"/>
      <c r="O1283" s="136"/>
      <c r="P1283" s="137"/>
      <c r="Q1283" s="138"/>
    </row>
    <row r="1284" spans="3:17" x14ac:dyDescent="0.4">
      <c r="C1284" s="136"/>
      <c r="D1284" s="137"/>
      <c r="E1284" s="136"/>
      <c r="F1284" s="136"/>
      <c r="G1284" s="136"/>
      <c r="H1284" s="137"/>
      <c r="I1284" s="137"/>
      <c r="J1284" s="137"/>
      <c r="K1284" s="137"/>
      <c r="L1284" s="137"/>
      <c r="M1284" s="137"/>
      <c r="N1284" s="136"/>
      <c r="O1284" s="136"/>
      <c r="P1284" s="137"/>
      <c r="Q1284" s="138"/>
    </row>
    <row r="1285" spans="3:17" x14ac:dyDescent="0.4">
      <c r="C1285" s="136"/>
      <c r="D1285" s="137"/>
      <c r="E1285" s="136"/>
      <c r="F1285" s="136"/>
      <c r="G1285" s="136"/>
      <c r="H1285" s="137"/>
      <c r="I1285" s="137"/>
      <c r="J1285" s="137"/>
      <c r="K1285" s="137"/>
      <c r="L1285" s="137"/>
      <c r="M1285" s="137"/>
      <c r="N1285" s="136"/>
      <c r="O1285" s="136"/>
      <c r="P1285" s="137"/>
      <c r="Q1285" s="138"/>
    </row>
    <row r="1286" spans="3:17" x14ac:dyDescent="0.4">
      <c r="C1286" s="136"/>
      <c r="D1286" s="137"/>
      <c r="E1286" s="136"/>
      <c r="F1286" s="136"/>
      <c r="G1286" s="136"/>
      <c r="H1286" s="137"/>
      <c r="I1286" s="137"/>
      <c r="J1286" s="137"/>
      <c r="K1286" s="137"/>
      <c r="L1286" s="137"/>
      <c r="M1286" s="137"/>
      <c r="N1286" s="136"/>
      <c r="O1286" s="136"/>
      <c r="P1286" s="137"/>
      <c r="Q1286" s="138"/>
    </row>
    <row r="1287" spans="3:17" x14ac:dyDescent="0.4">
      <c r="C1287" s="136"/>
      <c r="D1287" s="137"/>
      <c r="E1287" s="136"/>
      <c r="F1287" s="136"/>
      <c r="G1287" s="136"/>
      <c r="H1287" s="137"/>
      <c r="I1287" s="137"/>
      <c r="J1287" s="137"/>
      <c r="K1287" s="137"/>
      <c r="L1287" s="137"/>
      <c r="M1287" s="137"/>
      <c r="N1287" s="136"/>
      <c r="O1287" s="136"/>
      <c r="P1287" s="137"/>
      <c r="Q1287" s="138"/>
    </row>
    <row r="1288" spans="3:17" x14ac:dyDescent="0.4">
      <c r="C1288" s="136"/>
      <c r="D1288" s="137"/>
      <c r="E1288" s="136"/>
      <c r="F1288" s="136"/>
      <c r="G1288" s="136"/>
      <c r="H1288" s="137"/>
      <c r="I1288" s="137"/>
      <c r="J1288" s="137"/>
      <c r="K1288" s="137"/>
      <c r="L1288" s="137"/>
      <c r="M1288" s="137"/>
      <c r="N1288" s="136"/>
      <c r="O1288" s="136"/>
      <c r="P1288" s="137"/>
      <c r="Q1288" s="138"/>
    </row>
    <row r="1289" spans="3:17" x14ac:dyDescent="0.4">
      <c r="C1289" s="136"/>
      <c r="D1289" s="137"/>
      <c r="E1289" s="136"/>
      <c r="F1289" s="136"/>
      <c r="G1289" s="136"/>
      <c r="H1289" s="137"/>
      <c r="I1289" s="137"/>
      <c r="J1289" s="137"/>
      <c r="K1289" s="137"/>
      <c r="L1289" s="137"/>
      <c r="M1289" s="137"/>
      <c r="N1289" s="136"/>
      <c r="O1289" s="136"/>
      <c r="P1289" s="137"/>
      <c r="Q1289" s="138"/>
    </row>
    <row r="1290" spans="3:17" x14ac:dyDescent="0.4">
      <c r="C1290" s="136"/>
      <c r="D1290" s="137"/>
      <c r="E1290" s="136"/>
      <c r="F1290" s="136"/>
      <c r="G1290" s="136"/>
      <c r="H1290" s="137"/>
      <c r="I1290" s="137"/>
      <c r="J1290" s="137"/>
      <c r="K1290" s="137"/>
      <c r="L1290" s="137"/>
      <c r="M1290" s="137"/>
      <c r="N1290" s="136"/>
      <c r="O1290" s="136"/>
      <c r="P1290" s="137"/>
      <c r="Q1290" s="138"/>
    </row>
    <row r="1291" spans="3:17" x14ac:dyDescent="0.4">
      <c r="C1291" s="136"/>
      <c r="D1291" s="137"/>
      <c r="E1291" s="136"/>
      <c r="F1291" s="136"/>
      <c r="G1291" s="136"/>
      <c r="H1291" s="137"/>
      <c r="I1291" s="137"/>
      <c r="J1291" s="137"/>
      <c r="K1291" s="137"/>
      <c r="L1291" s="137"/>
      <c r="M1291" s="137"/>
      <c r="N1291" s="136"/>
      <c r="O1291" s="136"/>
      <c r="P1291" s="137"/>
      <c r="Q1291" s="138"/>
    </row>
    <row r="1292" spans="3:17" x14ac:dyDescent="0.4">
      <c r="C1292" s="136"/>
      <c r="D1292" s="137"/>
      <c r="E1292" s="136"/>
      <c r="F1292" s="136"/>
      <c r="G1292" s="136"/>
      <c r="H1292" s="137"/>
      <c r="I1292" s="137"/>
      <c r="J1292" s="137"/>
      <c r="K1292" s="137"/>
      <c r="L1292" s="137"/>
      <c r="M1292" s="137"/>
      <c r="N1292" s="136"/>
      <c r="O1292" s="136"/>
      <c r="P1292" s="137"/>
      <c r="Q1292" s="138"/>
    </row>
    <row r="1293" spans="3:17" x14ac:dyDescent="0.4">
      <c r="C1293" s="136"/>
      <c r="D1293" s="137"/>
      <c r="E1293" s="136"/>
      <c r="F1293" s="136"/>
      <c r="G1293" s="136"/>
      <c r="H1293" s="137"/>
      <c r="I1293" s="137"/>
      <c r="J1293" s="137"/>
      <c r="K1293" s="137"/>
      <c r="L1293" s="137"/>
      <c r="M1293" s="137"/>
      <c r="N1293" s="136"/>
      <c r="O1293" s="136"/>
      <c r="P1293" s="137"/>
      <c r="Q1293" s="138"/>
    </row>
    <row r="1294" spans="3:17" x14ac:dyDescent="0.4">
      <c r="C1294" s="136"/>
      <c r="D1294" s="137"/>
      <c r="E1294" s="136"/>
      <c r="F1294" s="136"/>
      <c r="G1294" s="136"/>
      <c r="H1294" s="137"/>
      <c r="I1294" s="137"/>
      <c r="J1294" s="137"/>
      <c r="K1294" s="137"/>
      <c r="L1294" s="137"/>
      <c r="M1294" s="137"/>
      <c r="N1294" s="136"/>
      <c r="O1294" s="136"/>
      <c r="P1294" s="137"/>
      <c r="Q1294" s="138"/>
    </row>
    <row r="1295" spans="3:17" x14ac:dyDescent="0.4">
      <c r="C1295" s="136"/>
      <c r="D1295" s="137"/>
      <c r="E1295" s="136"/>
      <c r="F1295" s="136"/>
      <c r="G1295" s="136"/>
      <c r="H1295" s="137"/>
      <c r="I1295" s="137"/>
      <c r="J1295" s="137"/>
      <c r="K1295" s="137"/>
      <c r="L1295" s="137"/>
      <c r="M1295" s="137"/>
      <c r="N1295" s="136"/>
      <c r="O1295" s="136"/>
      <c r="P1295" s="137"/>
      <c r="Q1295" s="138"/>
    </row>
    <row r="1296" spans="3:17" x14ac:dyDescent="0.4">
      <c r="C1296" s="136"/>
      <c r="D1296" s="137"/>
      <c r="E1296" s="136"/>
      <c r="F1296" s="136"/>
      <c r="G1296" s="136"/>
      <c r="H1296" s="137"/>
      <c r="I1296" s="137"/>
      <c r="J1296" s="137"/>
      <c r="K1296" s="137"/>
      <c r="L1296" s="137"/>
      <c r="M1296" s="137"/>
      <c r="N1296" s="136"/>
      <c r="O1296" s="136"/>
      <c r="P1296" s="137"/>
      <c r="Q1296" s="138"/>
    </row>
    <row r="1297" spans="3:17" x14ac:dyDescent="0.4">
      <c r="C1297" s="136"/>
      <c r="D1297" s="137"/>
      <c r="E1297" s="136"/>
      <c r="F1297" s="136"/>
      <c r="G1297" s="136"/>
      <c r="H1297" s="137"/>
      <c r="I1297" s="137"/>
      <c r="J1297" s="137"/>
      <c r="K1297" s="137"/>
      <c r="L1297" s="137"/>
      <c r="M1297" s="137"/>
      <c r="N1297" s="136"/>
      <c r="O1297" s="136"/>
      <c r="P1297" s="137"/>
      <c r="Q1297" s="138"/>
    </row>
    <row r="1298" spans="3:17" x14ac:dyDescent="0.4">
      <c r="C1298" s="136"/>
      <c r="D1298" s="137"/>
      <c r="E1298" s="136"/>
      <c r="F1298" s="136"/>
      <c r="G1298" s="136"/>
      <c r="H1298" s="137"/>
      <c r="I1298" s="137"/>
      <c r="J1298" s="137"/>
      <c r="K1298" s="137"/>
      <c r="L1298" s="137"/>
      <c r="M1298" s="137"/>
      <c r="N1298" s="136"/>
      <c r="O1298" s="136"/>
      <c r="P1298" s="137"/>
      <c r="Q1298" s="138"/>
    </row>
    <row r="1299" spans="3:17" x14ac:dyDescent="0.4">
      <c r="C1299" s="136"/>
      <c r="D1299" s="137"/>
      <c r="E1299" s="136"/>
      <c r="F1299" s="136"/>
      <c r="G1299" s="136"/>
      <c r="H1299" s="137"/>
      <c r="I1299" s="137"/>
      <c r="J1299" s="137"/>
      <c r="K1299" s="137"/>
      <c r="L1299" s="137"/>
      <c r="M1299" s="137"/>
      <c r="N1299" s="136"/>
      <c r="O1299" s="136"/>
      <c r="P1299" s="137"/>
      <c r="Q1299" s="138"/>
    </row>
    <row r="1300" spans="3:17" x14ac:dyDescent="0.4">
      <c r="C1300" s="136"/>
      <c r="D1300" s="137"/>
      <c r="E1300" s="136"/>
      <c r="F1300" s="136"/>
      <c r="G1300" s="136"/>
      <c r="H1300" s="137"/>
      <c r="I1300" s="137"/>
      <c r="J1300" s="137"/>
      <c r="K1300" s="137"/>
      <c r="L1300" s="137"/>
      <c r="M1300" s="137"/>
      <c r="N1300" s="136"/>
      <c r="O1300" s="136"/>
      <c r="P1300" s="137"/>
      <c r="Q1300" s="138"/>
    </row>
    <row r="1301" spans="3:17" x14ac:dyDescent="0.4">
      <c r="C1301" s="136"/>
      <c r="D1301" s="137"/>
      <c r="E1301" s="136"/>
      <c r="F1301" s="136"/>
      <c r="G1301" s="136"/>
      <c r="H1301" s="137"/>
      <c r="I1301" s="137"/>
      <c r="J1301" s="137"/>
      <c r="K1301" s="137"/>
      <c r="L1301" s="137"/>
      <c r="M1301" s="137"/>
      <c r="N1301" s="136"/>
      <c r="O1301" s="136"/>
      <c r="P1301" s="137"/>
      <c r="Q1301" s="138"/>
    </row>
    <row r="1302" spans="3:17" x14ac:dyDescent="0.4">
      <c r="C1302" s="136"/>
      <c r="D1302" s="137"/>
      <c r="E1302" s="136"/>
      <c r="F1302" s="136"/>
      <c r="G1302" s="136"/>
      <c r="H1302" s="137"/>
      <c r="I1302" s="137"/>
      <c r="J1302" s="137"/>
      <c r="K1302" s="137"/>
      <c r="L1302" s="137"/>
      <c r="M1302" s="137"/>
      <c r="N1302" s="136"/>
      <c r="O1302" s="136"/>
      <c r="P1302" s="137"/>
      <c r="Q1302" s="138"/>
    </row>
    <row r="1303" spans="3:17" x14ac:dyDescent="0.4">
      <c r="C1303" s="136"/>
      <c r="D1303" s="137"/>
      <c r="E1303" s="136"/>
      <c r="F1303" s="136"/>
      <c r="G1303" s="136"/>
      <c r="H1303" s="137"/>
      <c r="I1303" s="137"/>
      <c r="J1303" s="137"/>
      <c r="K1303" s="137"/>
      <c r="L1303" s="137"/>
      <c r="M1303" s="137"/>
      <c r="N1303" s="136"/>
      <c r="O1303" s="136"/>
      <c r="P1303" s="137"/>
      <c r="Q1303" s="138"/>
    </row>
    <row r="1304" spans="3:17" x14ac:dyDescent="0.4">
      <c r="C1304" s="136"/>
      <c r="D1304" s="137"/>
      <c r="E1304" s="136"/>
      <c r="F1304" s="136"/>
      <c r="G1304" s="136"/>
      <c r="H1304" s="137"/>
      <c r="I1304" s="137"/>
      <c r="J1304" s="137"/>
      <c r="K1304" s="137"/>
      <c r="L1304" s="137"/>
      <c r="M1304" s="137"/>
      <c r="N1304" s="136"/>
      <c r="O1304" s="136"/>
      <c r="P1304" s="137"/>
      <c r="Q1304" s="138"/>
    </row>
    <row r="1305" spans="3:17" x14ac:dyDescent="0.4">
      <c r="C1305" s="136"/>
      <c r="D1305" s="137"/>
      <c r="E1305" s="136"/>
      <c r="F1305" s="136"/>
      <c r="G1305" s="136"/>
      <c r="H1305" s="137"/>
      <c r="I1305" s="137"/>
      <c r="J1305" s="137"/>
      <c r="K1305" s="137"/>
      <c r="L1305" s="137"/>
      <c r="M1305" s="137"/>
      <c r="N1305" s="136"/>
      <c r="O1305" s="136"/>
      <c r="P1305" s="137"/>
      <c r="Q1305" s="138"/>
    </row>
    <row r="1306" spans="3:17" x14ac:dyDescent="0.4">
      <c r="C1306" s="136"/>
      <c r="D1306" s="137"/>
      <c r="E1306" s="136"/>
      <c r="F1306" s="136"/>
      <c r="G1306" s="136"/>
      <c r="H1306" s="137"/>
      <c r="I1306" s="137"/>
      <c r="J1306" s="137"/>
      <c r="K1306" s="137"/>
      <c r="L1306" s="137"/>
      <c r="M1306" s="137"/>
      <c r="N1306" s="136"/>
      <c r="O1306" s="136"/>
      <c r="P1306" s="137"/>
      <c r="Q1306" s="138"/>
    </row>
    <row r="1307" spans="3:17" x14ac:dyDescent="0.4">
      <c r="C1307" s="136"/>
      <c r="D1307" s="137"/>
      <c r="E1307" s="136"/>
      <c r="F1307" s="136"/>
      <c r="G1307" s="136"/>
      <c r="H1307" s="137"/>
      <c r="I1307" s="137"/>
      <c r="J1307" s="137"/>
      <c r="K1307" s="137"/>
      <c r="L1307" s="137"/>
      <c r="M1307" s="137"/>
      <c r="N1307" s="136"/>
      <c r="O1307" s="136"/>
      <c r="P1307" s="137"/>
      <c r="Q1307" s="138"/>
    </row>
    <row r="1308" spans="3:17" x14ac:dyDescent="0.4">
      <c r="C1308" s="136"/>
      <c r="D1308" s="137"/>
      <c r="E1308" s="136"/>
      <c r="F1308" s="136"/>
      <c r="G1308" s="136"/>
      <c r="H1308" s="137"/>
      <c r="I1308" s="137"/>
      <c r="J1308" s="137"/>
      <c r="K1308" s="137"/>
      <c r="L1308" s="137"/>
      <c r="M1308" s="137"/>
      <c r="N1308" s="136"/>
      <c r="O1308" s="136"/>
      <c r="P1308" s="137"/>
      <c r="Q1308" s="138"/>
    </row>
    <row r="1309" spans="3:17" x14ac:dyDescent="0.4">
      <c r="C1309" s="136"/>
      <c r="D1309" s="137"/>
      <c r="E1309" s="136"/>
      <c r="F1309" s="136"/>
      <c r="G1309" s="136"/>
      <c r="H1309" s="137"/>
      <c r="I1309" s="137"/>
      <c r="J1309" s="137"/>
      <c r="K1309" s="137"/>
      <c r="L1309" s="137"/>
      <c r="M1309" s="137"/>
      <c r="N1309" s="136"/>
      <c r="O1309" s="136"/>
      <c r="P1309" s="137"/>
      <c r="Q1309" s="138"/>
    </row>
    <row r="1310" spans="3:17" x14ac:dyDescent="0.4">
      <c r="C1310" s="136"/>
      <c r="D1310" s="137"/>
      <c r="E1310" s="136"/>
      <c r="F1310" s="136"/>
      <c r="G1310" s="136"/>
      <c r="H1310" s="137"/>
      <c r="I1310" s="137"/>
      <c r="J1310" s="137"/>
      <c r="K1310" s="137"/>
      <c r="L1310" s="137"/>
      <c r="M1310" s="137"/>
      <c r="N1310" s="136"/>
      <c r="O1310" s="136"/>
      <c r="P1310" s="137"/>
      <c r="Q1310" s="138"/>
    </row>
    <row r="1311" spans="3:17" x14ac:dyDescent="0.4">
      <c r="C1311" s="136"/>
      <c r="D1311" s="137"/>
      <c r="E1311" s="136"/>
      <c r="F1311" s="136"/>
      <c r="G1311" s="136"/>
      <c r="H1311" s="137"/>
      <c r="I1311" s="137"/>
      <c r="J1311" s="137"/>
      <c r="K1311" s="137"/>
      <c r="L1311" s="137"/>
      <c r="M1311" s="137"/>
      <c r="N1311" s="136"/>
      <c r="O1311" s="136"/>
      <c r="P1311" s="137"/>
      <c r="Q1311" s="138"/>
    </row>
    <row r="1312" spans="3:17" x14ac:dyDescent="0.4">
      <c r="C1312" s="136"/>
      <c r="D1312" s="137"/>
      <c r="E1312" s="136"/>
      <c r="F1312" s="136"/>
      <c r="G1312" s="136"/>
      <c r="H1312" s="137"/>
      <c r="I1312" s="137"/>
      <c r="J1312" s="137"/>
      <c r="K1312" s="137"/>
      <c r="L1312" s="137"/>
      <c r="M1312" s="137"/>
      <c r="N1312" s="136"/>
      <c r="O1312" s="136"/>
      <c r="P1312" s="137"/>
      <c r="Q1312" s="138"/>
    </row>
    <row r="1313" spans="3:17" x14ac:dyDescent="0.4">
      <c r="C1313" s="136"/>
      <c r="D1313" s="137"/>
      <c r="E1313" s="136"/>
      <c r="F1313" s="136"/>
      <c r="G1313" s="136"/>
      <c r="H1313" s="137"/>
      <c r="I1313" s="137"/>
      <c r="J1313" s="137"/>
      <c r="K1313" s="137"/>
      <c r="L1313" s="137"/>
      <c r="M1313" s="137"/>
      <c r="N1313" s="136"/>
      <c r="O1313" s="136"/>
      <c r="P1313" s="137"/>
      <c r="Q1313" s="138"/>
    </row>
    <row r="1314" spans="3:17" x14ac:dyDescent="0.4">
      <c r="C1314" s="136"/>
      <c r="D1314" s="137"/>
      <c r="E1314" s="136"/>
      <c r="F1314" s="136"/>
      <c r="G1314" s="136"/>
      <c r="H1314" s="137"/>
      <c r="I1314" s="137"/>
      <c r="J1314" s="137"/>
      <c r="K1314" s="137"/>
      <c r="L1314" s="137"/>
      <c r="M1314" s="137"/>
      <c r="N1314" s="136"/>
      <c r="O1314" s="136"/>
      <c r="P1314" s="137"/>
      <c r="Q1314" s="138"/>
    </row>
    <row r="1315" spans="3:17" x14ac:dyDescent="0.4">
      <c r="C1315" s="136"/>
      <c r="D1315" s="137"/>
      <c r="E1315" s="136"/>
      <c r="F1315" s="136"/>
      <c r="G1315" s="136"/>
      <c r="H1315" s="137"/>
      <c r="I1315" s="137"/>
      <c r="J1315" s="137"/>
      <c r="K1315" s="137"/>
      <c r="L1315" s="137"/>
      <c r="M1315" s="137"/>
      <c r="N1315" s="136"/>
      <c r="O1315" s="136"/>
      <c r="P1315" s="137"/>
      <c r="Q1315" s="138"/>
    </row>
    <row r="1316" spans="3:17" x14ac:dyDescent="0.4">
      <c r="C1316" s="136"/>
      <c r="D1316" s="137"/>
      <c r="E1316" s="136"/>
      <c r="F1316" s="136"/>
      <c r="G1316" s="136"/>
      <c r="H1316" s="137"/>
      <c r="I1316" s="137"/>
      <c r="J1316" s="137"/>
      <c r="K1316" s="137"/>
      <c r="L1316" s="137"/>
      <c r="M1316" s="137"/>
      <c r="N1316" s="136"/>
      <c r="O1316" s="136"/>
      <c r="P1316" s="137"/>
      <c r="Q1316" s="138"/>
    </row>
    <row r="1317" spans="3:17" x14ac:dyDescent="0.4">
      <c r="C1317" s="136"/>
      <c r="D1317" s="137"/>
      <c r="E1317" s="136"/>
      <c r="F1317" s="136"/>
      <c r="G1317" s="136"/>
      <c r="H1317" s="137"/>
      <c r="I1317" s="137"/>
      <c r="J1317" s="137"/>
      <c r="K1317" s="137"/>
      <c r="L1317" s="137"/>
      <c r="M1317" s="137"/>
      <c r="N1317" s="136"/>
      <c r="O1317" s="136"/>
      <c r="P1317" s="137"/>
      <c r="Q1317" s="138"/>
    </row>
    <row r="1318" spans="3:17" x14ac:dyDescent="0.4">
      <c r="C1318" s="136"/>
      <c r="D1318" s="137"/>
      <c r="E1318" s="136"/>
      <c r="F1318" s="136"/>
      <c r="G1318" s="136"/>
      <c r="H1318" s="137"/>
      <c r="I1318" s="137"/>
      <c r="J1318" s="137"/>
      <c r="K1318" s="137"/>
      <c r="L1318" s="137"/>
      <c r="M1318" s="137"/>
      <c r="N1318" s="136"/>
      <c r="O1318" s="136"/>
      <c r="P1318" s="137"/>
      <c r="Q1318" s="138"/>
    </row>
    <row r="1319" spans="3:17" x14ac:dyDescent="0.4">
      <c r="C1319" s="136"/>
      <c r="D1319" s="137"/>
      <c r="E1319" s="136"/>
      <c r="F1319" s="136"/>
      <c r="G1319" s="136"/>
      <c r="H1319" s="137"/>
      <c r="I1319" s="137"/>
      <c r="J1319" s="137"/>
      <c r="K1319" s="137"/>
      <c r="L1319" s="137"/>
      <c r="M1319" s="137"/>
      <c r="N1319" s="136"/>
      <c r="O1319" s="136"/>
      <c r="P1319" s="137"/>
      <c r="Q1319" s="138"/>
    </row>
    <row r="1320" spans="3:17" x14ac:dyDescent="0.4">
      <c r="C1320" s="136"/>
      <c r="D1320" s="137"/>
      <c r="E1320" s="136"/>
      <c r="F1320" s="136"/>
      <c r="G1320" s="136"/>
      <c r="H1320" s="137"/>
      <c r="I1320" s="137"/>
      <c r="J1320" s="137"/>
      <c r="K1320" s="137"/>
      <c r="L1320" s="137"/>
      <c r="M1320" s="137"/>
      <c r="N1320" s="136"/>
      <c r="O1320" s="136"/>
      <c r="P1320" s="137"/>
      <c r="Q1320" s="138"/>
    </row>
    <row r="1321" spans="3:17" x14ac:dyDescent="0.4">
      <c r="C1321" s="136"/>
      <c r="D1321" s="137"/>
      <c r="E1321" s="136"/>
      <c r="F1321" s="136"/>
      <c r="G1321" s="136"/>
      <c r="H1321" s="137"/>
      <c r="I1321" s="137"/>
      <c r="J1321" s="137"/>
      <c r="K1321" s="137"/>
      <c r="L1321" s="137"/>
      <c r="M1321" s="137"/>
      <c r="N1321" s="136"/>
      <c r="O1321" s="136"/>
      <c r="P1321" s="137"/>
      <c r="Q1321" s="138"/>
    </row>
    <row r="1322" spans="3:17" x14ac:dyDescent="0.4">
      <c r="C1322" s="136"/>
      <c r="D1322" s="137"/>
      <c r="E1322" s="136"/>
      <c r="F1322" s="136"/>
      <c r="G1322" s="136"/>
      <c r="H1322" s="137"/>
      <c r="I1322" s="137"/>
      <c r="J1322" s="137"/>
      <c r="K1322" s="137"/>
      <c r="L1322" s="137"/>
      <c r="M1322" s="137"/>
      <c r="N1322" s="136"/>
      <c r="O1322" s="136"/>
      <c r="P1322" s="137"/>
      <c r="Q1322" s="138"/>
    </row>
    <row r="1323" spans="3:17" x14ac:dyDescent="0.4">
      <c r="C1323" s="136"/>
      <c r="D1323" s="137"/>
      <c r="E1323" s="136"/>
      <c r="F1323" s="136"/>
      <c r="G1323" s="136"/>
      <c r="H1323" s="137"/>
      <c r="I1323" s="137"/>
      <c r="J1323" s="137"/>
      <c r="K1323" s="137"/>
      <c r="L1323" s="137"/>
      <c r="M1323" s="137"/>
      <c r="N1323" s="136"/>
      <c r="O1323" s="136"/>
      <c r="P1323" s="137"/>
      <c r="Q1323" s="138"/>
    </row>
    <row r="1324" spans="3:17" x14ac:dyDescent="0.4">
      <c r="C1324" s="136"/>
      <c r="D1324" s="137"/>
      <c r="E1324" s="136"/>
      <c r="F1324" s="136"/>
      <c r="G1324" s="136"/>
      <c r="H1324" s="137"/>
      <c r="I1324" s="137"/>
      <c r="J1324" s="137"/>
      <c r="K1324" s="137"/>
      <c r="L1324" s="137"/>
      <c r="M1324" s="137"/>
      <c r="N1324" s="136"/>
      <c r="O1324" s="136"/>
      <c r="P1324" s="137"/>
      <c r="Q1324" s="138"/>
    </row>
    <row r="1325" spans="3:17" x14ac:dyDescent="0.4">
      <c r="C1325" s="136"/>
      <c r="D1325" s="137"/>
      <c r="E1325" s="136"/>
      <c r="F1325" s="136"/>
      <c r="G1325" s="136"/>
      <c r="H1325" s="137"/>
      <c r="I1325" s="137"/>
      <c r="J1325" s="137"/>
      <c r="K1325" s="137"/>
      <c r="L1325" s="137"/>
      <c r="M1325" s="137"/>
      <c r="N1325" s="136"/>
      <c r="O1325" s="136"/>
      <c r="P1325" s="137"/>
      <c r="Q1325" s="138"/>
    </row>
    <row r="1326" spans="3:17" x14ac:dyDescent="0.4">
      <c r="C1326" s="136"/>
      <c r="D1326" s="137"/>
      <c r="E1326" s="136"/>
      <c r="F1326" s="136"/>
      <c r="G1326" s="136"/>
      <c r="H1326" s="137"/>
      <c r="I1326" s="137"/>
      <c r="J1326" s="137"/>
      <c r="K1326" s="137"/>
      <c r="L1326" s="137"/>
      <c r="M1326" s="137"/>
      <c r="N1326" s="136"/>
      <c r="O1326" s="136"/>
      <c r="P1326" s="137"/>
      <c r="Q1326" s="138"/>
    </row>
    <row r="1327" spans="3:17" x14ac:dyDescent="0.4">
      <c r="C1327" s="136"/>
      <c r="D1327" s="137"/>
      <c r="E1327" s="136"/>
      <c r="F1327" s="136"/>
      <c r="G1327" s="136"/>
      <c r="H1327" s="137"/>
      <c r="I1327" s="137"/>
      <c r="J1327" s="137"/>
      <c r="K1327" s="137"/>
      <c r="L1327" s="137"/>
      <c r="M1327" s="137"/>
      <c r="N1327" s="136"/>
      <c r="O1327" s="136"/>
      <c r="P1327" s="137"/>
      <c r="Q1327" s="138"/>
    </row>
    <row r="1328" spans="3:17" x14ac:dyDescent="0.4">
      <c r="C1328" s="136"/>
      <c r="D1328" s="137"/>
      <c r="E1328" s="136"/>
      <c r="F1328" s="136"/>
      <c r="G1328" s="136"/>
      <c r="H1328" s="137"/>
      <c r="I1328" s="137"/>
      <c r="J1328" s="137"/>
      <c r="K1328" s="137"/>
      <c r="L1328" s="137"/>
      <c r="M1328" s="137"/>
      <c r="N1328" s="136"/>
      <c r="O1328" s="136"/>
      <c r="P1328" s="137"/>
      <c r="Q1328" s="138"/>
    </row>
    <row r="1329" spans="3:17" x14ac:dyDescent="0.4">
      <c r="C1329" s="136"/>
      <c r="D1329" s="137"/>
      <c r="E1329" s="136"/>
      <c r="F1329" s="136"/>
      <c r="G1329" s="136"/>
      <c r="H1329" s="137"/>
      <c r="I1329" s="137"/>
      <c r="J1329" s="137"/>
      <c r="K1329" s="137"/>
      <c r="L1329" s="137"/>
      <c r="M1329" s="137"/>
      <c r="N1329" s="136"/>
      <c r="O1329" s="136"/>
      <c r="P1329" s="137"/>
      <c r="Q1329" s="138"/>
    </row>
    <row r="1330" spans="3:17" x14ac:dyDescent="0.4">
      <c r="C1330" s="136"/>
      <c r="D1330" s="137"/>
      <c r="E1330" s="136"/>
      <c r="F1330" s="136"/>
      <c r="G1330" s="136"/>
      <c r="H1330" s="137"/>
      <c r="I1330" s="137"/>
      <c r="J1330" s="137"/>
      <c r="K1330" s="137"/>
      <c r="L1330" s="137"/>
      <c r="M1330" s="137"/>
      <c r="N1330" s="136"/>
      <c r="O1330" s="136"/>
      <c r="P1330" s="137"/>
      <c r="Q1330" s="138"/>
    </row>
    <row r="1331" spans="3:17" x14ac:dyDescent="0.4">
      <c r="C1331" s="136"/>
      <c r="D1331" s="137"/>
      <c r="E1331" s="136"/>
      <c r="F1331" s="136"/>
      <c r="G1331" s="136"/>
      <c r="H1331" s="137"/>
      <c r="I1331" s="137"/>
      <c r="J1331" s="137"/>
      <c r="K1331" s="137"/>
      <c r="L1331" s="137"/>
      <c r="M1331" s="137"/>
      <c r="N1331" s="136"/>
      <c r="O1331" s="136"/>
      <c r="P1331" s="137"/>
      <c r="Q1331" s="138"/>
    </row>
    <row r="1332" spans="3:17" x14ac:dyDescent="0.4">
      <c r="C1332" s="136"/>
      <c r="D1332" s="137"/>
      <c r="E1332" s="136"/>
      <c r="F1332" s="136"/>
      <c r="G1332" s="136"/>
      <c r="H1332" s="137"/>
      <c r="I1332" s="137"/>
      <c r="J1332" s="137"/>
      <c r="K1332" s="137"/>
      <c r="L1332" s="137"/>
      <c r="M1332" s="137"/>
      <c r="N1332" s="136"/>
      <c r="O1332" s="136"/>
      <c r="P1332" s="137"/>
      <c r="Q1332" s="138"/>
    </row>
    <row r="1333" spans="3:17" x14ac:dyDescent="0.4">
      <c r="C1333" s="136"/>
      <c r="D1333" s="137"/>
      <c r="E1333" s="136"/>
      <c r="F1333" s="136"/>
      <c r="G1333" s="136"/>
      <c r="H1333" s="137"/>
      <c r="I1333" s="137"/>
      <c r="J1333" s="137"/>
      <c r="K1333" s="137"/>
      <c r="L1333" s="137"/>
      <c r="M1333" s="137"/>
      <c r="N1333" s="136"/>
      <c r="O1333" s="136"/>
      <c r="P1333" s="137"/>
      <c r="Q1333" s="138"/>
    </row>
    <row r="1334" spans="3:17" x14ac:dyDescent="0.4">
      <c r="C1334" s="136"/>
      <c r="D1334" s="137"/>
      <c r="E1334" s="136"/>
      <c r="F1334" s="136"/>
      <c r="G1334" s="136"/>
      <c r="H1334" s="137"/>
      <c r="I1334" s="137"/>
      <c r="J1334" s="137"/>
      <c r="K1334" s="137"/>
      <c r="L1334" s="137"/>
      <c r="M1334" s="137"/>
      <c r="N1334" s="136"/>
      <c r="O1334" s="136"/>
      <c r="P1334" s="137"/>
      <c r="Q1334" s="138"/>
    </row>
    <row r="1335" spans="3:17" x14ac:dyDescent="0.4">
      <c r="C1335" s="136"/>
      <c r="D1335" s="137"/>
      <c r="E1335" s="136"/>
      <c r="F1335" s="136"/>
      <c r="G1335" s="136"/>
      <c r="H1335" s="137"/>
      <c r="I1335" s="137"/>
      <c r="J1335" s="137"/>
      <c r="K1335" s="137"/>
      <c r="L1335" s="137"/>
      <c r="M1335" s="137"/>
      <c r="N1335" s="136"/>
      <c r="O1335" s="136"/>
      <c r="P1335" s="137"/>
      <c r="Q1335" s="138"/>
    </row>
    <row r="1336" spans="3:17" x14ac:dyDescent="0.4">
      <c r="C1336" s="136"/>
      <c r="D1336" s="137"/>
      <c r="E1336" s="136"/>
      <c r="F1336" s="136"/>
      <c r="G1336" s="136"/>
      <c r="H1336" s="137"/>
      <c r="I1336" s="137"/>
      <c r="J1336" s="137"/>
      <c r="K1336" s="137"/>
      <c r="L1336" s="137"/>
      <c r="M1336" s="137"/>
      <c r="N1336" s="136"/>
      <c r="O1336" s="136"/>
      <c r="P1336" s="137"/>
      <c r="Q1336" s="138"/>
    </row>
    <row r="1337" spans="3:17" x14ac:dyDescent="0.4">
      <c r="C1337" s="136"/>
      <c r="D1337" s="137"/>
      <c r="E1337" s="136"/>
      <c r="F1337" s="136"/>
      <c r="G1337" s="136"/>
      <c r="H1337" s="137"/>
      <c r="I1337" s="137"/>
      <c r="J1337" s="137"/>
      <c r="K1337" s="137"/>
      <c r="L1337" s="137"/>
      <c r="M1337" s="137"/>
      <c r="N1337" s="136"/>
      <c r="O1337" s="136"/>
      <c r="P1337" s="137"/>
      <c r="Q1337" s="138"/>
    </row>
    <row r="1338" spans="3:17" x14ac:dyDescent="0.4">
      <c r="C1338" s="136"/>
      <c r="D1338" s="137"/>
      <c r="E1338" s="136"/>
      <c r="F1338" s="136"/>
      <c r="G1338" s="136"/>
      <c r="H1338" s="137"/>
      <c r="I1338" s="137"/>
      <c r="J1338" s="137"/>
      <c r="K1338" s="137"/>
      <c r="L1338" s="137"/>
      <c r="M1338" s="137"/>
      <c r="N1338" s="136"/>
      <c r="O1338" s="136"/>
      <c r="P1338" s="137"/>
      <c r="Q1338" s="138"/>
    </row>
    <row r="1339" spans="3:17" x14ac:dyDescent="0.4">
      <c r="C1339" s="136"/>
      <c r="D1339" s="137"/>
      <c r="E1339" s="136"/>
      <c r="F1339" s="136"/>
      <c r="G1339" s="136"/>
      <c r="H1339" s="137"/>
      <c r="I1339" s="137"/>
      <c r="J1339" s="137"/>
      <c r="K1339" s="137"/>
      <c r="L1339" s="137"/>
      <c r="M1339" s="137"/>
      <c r="N1339" s="136"/>
      <c r="O1339" s="136"/>
      <c r="P1339" s="137"/>
      <c r="Q1339" s="138"/>
    </row>
  </sheetData>
  <sheetProtection algorithmName="SHA-512" hashValue="GUZRapKQYrhkG/ZMqrWAAS5Hh4tjbPNBkpXzh/ToMKYG4mzUqcHOM09knLSxfSoK92bPDRctdl0qg1ltXhExlA==" saltValue="W5NLW3v8IQSa5iHszx+AAQ==" spinCount="100000" sheet="1" objects="1" scenarios="1" autoFilter="0"/>
  <autoFilter ref="B6:Q6" xr:uid="{BB190288-ECE3-45BB-9440-DF2796E28E9D}"/>
  <sortState xmlns:xlrd2="http://schemas.microsoft.com/office/spreadsheetml/2017/richdata2" ref="B7:Z170">
    <sortCondition ref="X7"/>
    <sortCondition ref="Y7"/>
    <sortCondition ref="Z7"/>
    <sortCondition ref="N7" customList="大（L）,中（M）,小（S）,極小（X）"/>
  </sortState>
  <mergeCells count="12">
    <mergeCell ref="P5:P6"/>
    <mergeCell ref="Q5:Q6"/>
    <mergeCell ref="N2:O2"/>
    <mergeCell ref="E3:Q3"/>
    <mergeCell ref="B5:B6"/>
    <mergeCell ref="C5:C6"/>
    <mergeCell ref="D5:D6"/>
    <mergeCell ref="E5:E6"/>
    <mergeCell ref="F5:G5"/>
    <mergeCell ref="H5:H6"/>
    <mergeCell ref="N5:N6"/>
    <mergeCell ref="O5:O6"/>
  </mergeCells>
  <phoneticPr fontId="3"/>
  <conditionalFormatting sqref="B1:Q1 B3:Q1048576 B2:N2 P2:Q2">
    <cfRule type="expression" dxfId="7" priority="1">
      <formula>$O1&lt;&gt;""</formula>
    </cfRule>
  </conditionalFormatting>
  <hyperlinks>
    <hyperlink ref="N2:O2" location="ガラス一覧!A1" display="対応するガラスを調べる" xr:uid="{7B1AA5F8-D1B4-47BA-98C6-AD360AD364AE}"/>
  </hyperlinks>
  <printOptions horizontalCentered="1"/>
  <pageMargins left="0.23622047244094491" right="0.23622047244094491" top="0.74803149606299213" bottom="0.74803149606299213" header="0.31496062992125984" footer="0.31496062992125984"/>
  <pageSetup paperSize="9" scale="10" orientation="landscape" r:id="rId1"/>
  <colBreaks count="1" manualBreakCount="1">
    <brk id="17" min="1" max="1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070E5-203A-485A-A1B0-D896675712D8}">
  <sheetPr codeName="Sheet21">
    <pageSetUpPr fitToPage="1"/>
  </sheetPr>
  <dimension ref="B1:Y458"/>
  <sheetViews>
    <sheetView showGridLines="0" zoomScale="70" zoomScaleNormal="70" workbookViewId="0">
      <pane ySplit="14" topLeftCell="A15" activePane="bottomLeft" state="frozen"/>
      <selection pane="bottomLeft" activeCell="B2" sqref="B2"/>
    </sheetView>
  </sheetViews>
  <sheetFormatPr defaultColWidth="8.625" defaultRowHeight="15.75" x14ac:dyDescent="0.4"/>
  <cols>
    <col min="1" max="1" width="4.625" style="1" customWidth="1"/>
    <col min="2" max="3" width="15.625" style="2" customWidth="1"/>
    <col min="4" max="4" width="18.125" style="2" bestFit="1" customWidth="1"/>
    <col min="5" max="5" width="13.625" style="1" customWidth="1"/>
    <col min="6" max="6" width="20.625" style="1" customWidth="1"/>
    <col min="7" max="7" width="17.625" style="1" customWidth="1"/>
    <col min="8" max="8" width="20.625" style="1" customWidth="1"/>
    <col min="9" max="9" width="10.625" style="1" customWidth="1"/>
    <col min="10" max="10" width="20.625" style="1" hidden="1" customWidth="1"/>
    <col min="11" max="11" width="10.625" style="1" hidden="1" customWidth="1"/>
    <col min="12" max="12" width="20.625" style="1" customWidth="1"/>
    <col min="13" max="13" width="10.625" style="1" customWidth="1"/>
    <col min="14" max="15" width="13.625" style="1" customWidth="1"/>
    <col min="16" max="16" width="38.625" style="1" customWidth="1"/>
    <col min="17" max="19" width="12.625" style="1" hidden="1" customWidth="1"/>
    <col min="20" max="25" width="8.625" style="1" hidden="1" customWidth="1"/>
    <col min="26" max="16384" width="8.625" style="1"/>
  </cols>
  <sheetData>
    <row r="1" spans="2:22" ht="18" customHeight="1" x14ac:dyDescent="0.4"/>
    <row r="2" spans="2:22" ht="24" x14ac:dyDescent="0.4">
      <c r="B2" s="139" t="s">
        <v>67</v>
      </c>
      <c r="D2" s="100"/>
      <c r="G2" s="140" t="s">
        <v>68</v>
      </c>
      <c r="H2" s="141" t="s">
        <v>69</v>
      </c>
      <c r="I2" s="141"/>
      <c r="J2" s="141"/>
      <c r="K2" s="141"/>
      <c r="L2" s="141"/>
      <c r="M2" s="142" t="s">
        <v>70</v>
      </c>
    </row>
    <row r="3" spans="2:22" ht="24" x14ac:dyDescent="0.4">
      <c r="B3" s="139"/>
      <c r="D3" s="100"/>
      <c r="G3" s="142"/>
      <c r="H3" s="141" t="s">
        <v>71</v>
      </c>
      <c r="I3" s="141"/>
      <c r="J3" s="141"/>
      <c r="K3" s="141"/>
      <c r="L3" s="141"/>
      <c r="M3" s="143"/>
    </row>
    <row r="4" spans="2:22" ht="18" customHeight="1" x14ac:dyDescent="0.4">
      <c r="B4" s="139"/>
      <c r="D4" s="100"/>
    </row>
    <row r="5" spans="2:22" s="147" customFormat="1" ht="12" customHeight="1" x14ac:dyDescent="0.4">
      <c r="B5" s="144"/>
      <c r="C5" s="145"/>
      <c r="D5" s="146"/>
    </row>
    <row r="6" spans="2:22" s="150" customFormat="1" ht="24" customHeight="1" x14ac:dyDescent="0.4">
      <c r="B6" s="148" t="s">
        <v>72</v>
      </c>
      <c r="C6" s="149"/>
      <c r="D6" s="149"/>
      <c r="G6" s="148" t="s">
        <v>73</v>
      </c>
    </row>
    <row r="7" spans="2:22" s="150" customFormat="1" ht="24" customHeight="1" x14ac:dyDescent="0.4">
      <c r="B7" s="151" t="s">
        <v>74</v>
      </c>
      <c r="C7" s="151"/>
      <c r="D7" s="151"/>
      <c r="E7" s="151"/>
      <c r="F7" s="151"/>
      <c r="G7" s="150" t="s">
        <v>75</v>
      </c>
    </row>
    <row r="8" spans="2:22" s="150" customFormat="1" ht="12" customHeight="1" x14ac:dyDescent="0.4">
      <c r="C8" s="149"/>
      <c r="D8" s="149"/>
    </row>
    <row r="9" spans="2:22" s="150" customFormat="1" ht="24" customHeight="1" x14ac:dyDescent="0.4">
      <c r="B9" s="152" t="s">
        <v>76</v>
      </c>
      <c r="C9" s="153"/>
      <c r="D9" s="154"/>
      <c r="E9" s="155"/>
      <c r="G9" s="152" t="s">
        <v>27</v>
      </c>
      <c r="H9" s="156"/>
      <c r="I9" s="100" t="s">
        <v>77</v>
      </c>
    </row>
    <row r="10" spans="2:22" s="150" customFormat="1" ht="24" customHeight="1" x14ac:dyDescent="0.4">
      <c r="B10" s="152" t="s">
        <v>23</v>
      </c>
      <c r="C10" s="157"/>
      <c r="D10" s="158"/>
      <c r="E10" s="159"/>
    </row>
    <row r="11" spans="2:22" s="150" customFormat="1" ht="24" customHeight="1" x14ac:dyDescent="0.4">
      <c r="C11" s="149"/>
      <c r="D11" s="149"/>
      <c r="G11" s="160" t="str">
        <f>IF(AND(C9&lt;&gt;"",C10&lt;&gt;""),IF(COUNTIFS(B15:B5001,"&lt;&gt;"&amp;"－",B15:B5001,"&lt;&gt;"&amp;"")=0,IF(COUNTIF(C9,"*真空*")&gt;0,"申し訳ありませんが真空ガラスの情報は該当メーカーにて公開しているガラス情報を参照してください",IF(COUNTIF(C9,"*（中桟付障子）*")&gt;0,"この製品に対応するガラスについてはLIXIL対象製品リストのガラス仕様の要件に記載のガラス構成を参照してください",IF(COUNTIF(C9,"*単板*")&gt;0,"申し訳ありませんが単板ガラスの情報はこの一覧にはありません","申し訳ありませんがこのガラスの情報は表示できません"))),""),"")</f>
        <v/>
      </c>
      <c r="P11" s="161" t="s">
        <v>78</v>
      </c>
    </row>
    <row r="12" spans="2:22" s="150" customFormat="1" ht="36" customHeight="1" x14ac:dyDescent="0.4">
      <c r="B12" s="162" t="s">
        <v>79</v>
      </c>
      <c r="C12" s="162"/>
      <c r="D12" s="163" t="s">
        <v>80</v>
      </c>
      <c r="E12" s="164" t="s">
        <v>81</v>
      </c>
      <c r="F12" s="164"/>
      <c r="G12" s="164"/>
      <c r="H12" s="164"/>
      <c r="I12" s="164"/>
      <c r="J12" s="164"/>
      <c r="K12" s="164"/>
      <c r="L12" s="164"/>
      <c r="M12" s="164"/>
      <c r="N12" s="164"/>
      <c r="O12" s="164"/>
      <c r="P12" s="164"/>
      <c r="Q12" s="165"/>
      <c r="R12" s="165"/>
    </row>
    <row r="13" spans="2:22" ht="36" customHeight="1" x14ac:dyDescent="0.4">
      <c r="B13" s="166" t="s">
        <v>82</v>
      </c>
      <c r="C13" s="166" t="s">
        <v>83</v>
      </c>
      <c r="D13" s="166" t="s">
        <v>84</v>
      </c>
      <c r="E13" s="167" t="s">
        <v>85</v>
      </c>
      <c r="F13" s="167" t="s">
        <v>86</v>
      </c>
      <c r="G13" s="167" t="s">
        <v>87</v>
      </c>
      <c r="H13" s="167" t="s">
        <v>88</v>
      </c>
      <c r="I13" s="167" t="s">
        <v>89</v>
      </c>
      <c r="J13" s="167" t="s">
        <v>90</v>
      </c>
      <c r="K13" s="167" t="s">
        <v>91</v>
      </c>
      <c r="L13" s="167" t="s">
        <v>92</v>
      </c>
      <c r="M13" s="167" t="s">
        <v>93</v>
      </c>
      <c r="N13" s="168" t="s">
        <v>94</v>
      </c>
      <c r="O13" s="169" t="s">
        <v>95</v>
      </c>
      <c r="P13" s="167" t="s">
        <v>96</v>
      </c>
      <c r="Q13" s="167" t="s">
        <v>97</v>
      </c>
      <c r="R13" s="167" t="s">
        <v>98</v>
      </c>
    </row>
    <row r="14" spans="2:22" ht="15.95" customHeight="1" x14ac:dyDescent="0.4">
      <c r="B14" s="170"/>
      <c r="C14" s="170"/>
      <c r="D14" s="170"/>
      <c r="E14" s="171"/>
      <c r="F14" s="171"/>
      <c r="G14" s="171"/>
      <c r="H14" s="171"/>
      <c r="I14" s="171"/>
      <c r="J14" s="171"/>
      <c r="K14" s="171"/>
      <c r="L14" s="171"/>
      <c r="M14" s="171"/>
      <c r="N14" s="171"/>
      <c r="O14" s="172"/>
      <c r="P14" s="171"/>
      <c r="Q14" s="171"/>
      <c r="R14" s="171"/>
    </row>
    <row r="15" spans="2:22" ht="20.100000000000001" customHeight="1" x14ac:dyDescent="0.4">
      <c r="B15" s="173" t="str">
        <f>IF(OR($C$9="",$C$10=""),"",IFERROR(IF(AND($U$20&lt;&gt;R15,$V$20&lt;&gt;R15),"－",IF(AND(COUNTIF($C$9,"*樹脂スペーサー*")&gt;0,OR(M15="空気",F15="一般",F15="一般ＰＧ")),"－",IF(AND($W$23&gt;0,$W$23&gt;=O15),$U$23,IF(AND($W$24&gt;0,$W$24&gt;=O15),$U$24,IF(AND($W$25&gt;0,$W$25&gt;=O15),$U$25,IF(AND($W$26&gt;0,$W$26&gt;=O15),$U$26,IF(AND($W$27&gt;0,$W$27&gt;=O15),$U$27,IF(AND($W$28&gt;0,$W$28&gt;=O15),$U$28,IF(AND($W$29&gt;0,$W$29&gt;=O15),$U$29,"－"))))))))),"－"))</f>
        <v/>
      </c>
      <c r="C15" s="173" t="str">
        <f>IF(B15="","",IF(B15&lt;&gt;"－",VLOOKUP(B15,$U$23:$V$29,2,FALSE),"－"))</f>
        <v/>
      </c>
      <c r="D15" s="173" t="str">
        <f>IF($H$9="","",IF(AND(COUNTIF($V$32,"*樹脂スペーサー*")&gt;0,OR(M15="空気",F15="一般",F15="一般ＰＧ")),"－",IF(AND($V$33&lt;&gt;R15,$W$33&lt;&gt;R15),"－",IF(MID($H$9,10,1)="Z",IF(N15&lt;=0.7,"○","－"),IF($V$34&gt;=O15,"○","－")))))</f>
        <v/>
      </c>
      <c r="E15" s="174" t="s">
        <v>99</v>
      </c>
      <c r="F15" s="174" t="s">
        <v>100</v>
      </c>
      <c r="G15" s="174" t="s">
        <v>101</v>
      </c>
      <c r="H15" s="174" t="s">
        <v>102</v>
      </c>
      <c r="I15" s="174">
        <v>12</v>
      </c>
      <c r="J15" s="174"/>
      <c r="K15" s="174"/>
      <c r="L15" s="174" t="s">
        <v>103</v>
      </c>
      <c r="M15" s="174" t="s">
        <v>104</v>
      </c>
      <c r="N15" s="174">
        <v>0.57999999999999996</v>
      </c>
      <c r="O15" s="174">
        <v>1.3</v>
      </c>
      <c r="P15" s="174" t="s">
        <v>105</v>
      </c>
      <c r="Q15" s="175" t="s">
        <v>106</v>
      </c>
      <c r="R15" s="175" t="s">
        <v>107</v>
      </c>
      <c r="U15" s="165" t="s">
        <v>108</v>
      </c>
      <c r="V15" s="165" t="s">
        <v>109</v>
      </c>
    </row>
    <row r="16" spans="2:22" ht="20.100000000000001" customHeight="1" x14ac:dyDescent="0.4">
      <c r="B16" s="173" t="str">
        <f t="shared" ref="B16:B79" si="0">IF(OR($C$9="",$C$10=""),"",IFERROR(IF(AND($U$20&lt;&gt;R16,$V$20&lt;&gt;R16),"－",IF(AND(COUNTIF($C$9,"*樹脂スペーサー*")&gt;0,OR(M16="空気",F16="一般",F16="一般ＰＧ")),"－",IF(AND($W$23&gt;0,$W$23&gt;=O16),$U$23,IF(AND($W$24&gt;0,$W$24&gt;=O16),$U$24,IF(AND($W$25&gt;0,$W$25&gt;=O16),$U$25,IF(AND($W$26&gt;0,$W$26&gt;=O16),$U$26,IF(AND($W$27&gt;0,$W$27&gt;=O16),$U$27,IF(AND($W$28&gt;0,$W$28&gt;=O16),$U$28,IF(AND($W$29&gt;0,$W$29&gt;=O16),$U$29,"－"))))))))),"－"))</f>
        <v/>
      </c>
      <c r="C16" s="173" t="str">
        <f t="shared" ref="C16:C79" si="1">IF(B16="","",IF(B16&lt;&gt;"－",VLOOKUP(B16,$U$23:$V$29,2,FALSE),"－"))</f>
        <v/>
      </c>
      <c r="D16" s="173" t="str">
        <f t="shared" ref="D16:D79" si="2">IF($H$9="","",IF(AND(COUNTIF($V$32,"*樹脂スペーサー*")&gt;0,OR(M16="空気",F16="一般",F16="一般ＰＧ")),"－",IF(AND($V$33&lt;&gt;R16,$W$33&lt;&gt;R16),"－",IF(MID($H$9,10,1)="Z",IF(N16&lt;=0.7,"○","－"),IF($V$34&gt;=O16,"○","－")))))</f>
        <v/>
      </c>
      <c r="E16" s="174" t="s">
        <v>99</v>
      </c>
      <c r="F16" s="174" t="s">
        <v>100</v>
      </c>
      <c r="G16" s="174" t="s">
        <v>101</v>
      </c>
      <c r="H16" s="174" t="s">
        <v>103</v>
      </c>
      <c r="I16" s="174">
        <v>12</v>
      </c>
      <c r="J16" s="174"/>
      <c r="K16" s="174"/>
      <c r="L16" s="174" t="s">
        <v>102</v>
      </c>
      <c r="M16" s="174" t="s">
        <v>104</v>
      </c>
      <c r="N16" s="174">
        <v>0.54</v>
      </c>
      <c r="O16" s="174">
        <v>1.3</v>
      </c>
      <c r="P16" s="174" t="s">
        <v>110</v>
      </c>
      <c r="Q16" s="175" t="s">
        <v>111</v>
      </c>
      <c r="R16" s="175" t="s">
        <v>107</v>
      </c>
      <c r="U16" s="175" t="s">
        <v>112</v>
      </c>
      <c r="V16" s="165" t="str">
        <f>IF(C9&lt;&gt;"",SUBSTITUTE(SUBSTITUTE(SUBSTITUTE(SUBSTITUTE(SUBSTITUTE(SUBSTITUTE(SUBSTITUTE(SUBSTITUTE(SUBSTITUTE(SUBSTITUTE(SUBSTITUTE(SUBSTITUTE(SUBSTITUTE(SUBSTITUTE(SUBSTITUTE(SUBSTITUTE(SUBSTITUTE(SUBSTITUTE(SUBSTITUTE(SUBSTITUTE(SUBSTITUTE(SUBSTITUTE(V15&amp;C9,"(","_"),")","_"),"（","_"),"）","_"),"-","_"),"―","_"),"－","_"),"・","_"),"／","_"),"/","_")," ","_"),"　","_"),"+","_"),"＋","_"),"A4","A4サッシ"),"Ａ４","A4サッシ"),"Ａ4","A4サッシ"),"A４","A4サッシ"),"~","_"),"～","_"),",","_"),"、","_"),"")</f>
        <v/>
      </c>
    </row>
    <row r="17" spans="2:25" ht="20.100000000000001" customHeight="1" x14ac:dyDescent="0.4">
      <c r="B17" s="173" t="str">
        <f t="shared" si="0"/>
        <v/>
      </c>
      <c r="C17" s="173" t="str">
        <f t="shared" si="1"/>
        <v/>
      </c>
      <c r="D17" s="173" t="str">
        <f t="shared" si="2"/>
        <v/>
      </c>
      <c r="E17" s="174" t="s">
        <v>99</v>
      </c>
      <c r="F17" s="174" t="s">
        <v>113</v>
      </c>
      <c r="G17" s="174" t="s">
        <v>101</v>
      </c>
      <c r="H17" s="174" t="s">
        <v>102</v>
      </c>
      <c r="I17" s="174">
        <v>12</v>
      </c>
      <c r="J17" s="174"/>
      <c r="K17" s="174"/>
      <c r="L17" s="174" t="s">
        <v>114</v>
      </c>
      <c r="M17" s="174" t="s">
        <v>104</v>
      </c>
      <c r="N17" s="174">
        <v>0.46</v>
      </c>
      <c r="O17" s="174">
        <v>1.3</v>
      </c>
      <c r="P17" s="174" t="s">
        <v>110</v>
      </c>
      <c r="Q17" s="175" t="s">
        <v>115</v>
      </c>
      <c r="R17" s="175" t="s">
        <v>107</v>
      </c>
      <c r="U17" s="175" t="s">
        <v>116</v>
      </c>
      <c r="V17" s="165" t="str">
        <f>C9&amp;C10</f>
        <v/>
      </c>
    </row>
    <row r="18" spans="2:25" ht="20.100000000000001" customHeight="1" x14ac:dyDescent="0.4">
      <c r="B18" s="173" t="str">
        <f t="shared" si="0"/>
        <v/>
      </c>
      <c r="C18" s="173" t="str">
        <f t="shared" si="1"/>
        <v/>
      </c>
      <c r="D18" s="173" t="str">
        <f t="shared" si="2"/>
        <v/>
      </c>
      <c r="E18" s="174" t="s">
        <v>99</v>
      </c>
      <c r="F18" s="174" t="s">
        <v>117</v>
      </c>
      <c r="G18" s="174" t="s">
        <v>101</v>
      </c>
      <c r="H18" s="174" t="s">
        <v>114</v>
      </c>
      <c r="I18" s="174">
        <v>12</v>
      </c>
      <c r="J18" s="174"/>
      <c r="K18" s="174"/>
      <c r="L18" s="174" t="s">
        <v>102</v>
      </c>
      <c r="M18" s="174" t="s">
        <v>104</v>
      </c>
      <c r="N18" s="174">
        <v>0.38</v>
      </c>
      <c r="O18" s="174">
        <v>1.3</v>
      </c>
      <c r="P18" s="174" t="s">
        <v>105</v>
      </c>
      <c r="Q18" s="175" t="s">
        <v>118</v>
      </c>
      <c r="R18" s="175" t="s">
        <v>107</v>
      </c>
    </row>
    <row r="19" spans="2:25" ht="20.100000000000001" customHeight="1" x14ac:dyDescent="0.4">
      <c r="B19" s="173" t="str">
        <f t="shared" si="0"/>
        <v/>
      </c>
      <c r="C19" s="173" t="str">
        <f t="shared" si="1"/>
        <v/>
      </c>
      <c r="D19" s="173" t="str">
        <f t="shared" si="2"/>
        <v/>
      </c>
      <c r="E19" s="174" t="s">
        <v>99</v>
      </c>
      <c r="F19" s="174" t="s">
        <v>119</v>
      </c>
      <c r="G19" s="174" t="s">
        <v>101</v>
      </c>
      <c r="H19" s="174" t="s">
        <v>102</v>
      </c>
      <c r="I19" s="174">
        <v>12</v>
      </c>
      <c r="J19" s="174"/>
      <c r="K19" s="174"/>
      <c r="L19" s="174" t="s">
        <v>120</v>
      </c>
      <c r="M19" s="174" t="s">
        <v>104</v>
      </c>
      <c r="N19" s="174">
        <v>0.43</v>
      </c>
      <c r="O19" s="174">
        <v>1.3</v>
      </c>
      <c r="P19" s="174" t="s">
        <v>105</v>
      </c>
      <c r="Q19" s="175" t="s">
        <v>121</v>
      </c>
      <c r="R19" s="175" t="s">
        <v>107</v>
      </c>
      <c r="U19" s="1" t="s">
        <v>122</v>
      </c>
    </row>
    <row r="20" spans="2:25" ht="20.100000000000001" customHeight="1" x14ac:dyDescent="0.4">
      <c r="B20" s="173" t="str">
        <f t="shared" si="0"/>
        <v/>
      </c>
      <c r="C20" s="173" t="str">
        <f t="shared" si="1"/>
        <v/>
      </c>
      <c r="D20" s="173" t="str">
        <f t="shared" si="2"/>
        <v/>
      </c>
      <c r="E20" s="174" t="s">
        <v>99</v>
      </c>
      <c r="F20" s="174" t="s">
        <v>123</v>
      </c>
      <c r="G20" s="174" t="s">
        <v>101</v>
      </c>
      <c r="H20" s="174" t="s">
        <v>120</v>
      </c>
      <c r="I20" s="174">
        <v>12</v>
      </c>
      <c r="J20" s="174"/>
      <c r="K20" s="174"/>
      <c r="L20" s="174" t="s">
        <v>102</v>
      </c>
      <c r="M20" s="174" t="s">
        <v>104</v>
      </c>
      <c r="N20" s="174">
        <v>0.37</v>
      </c>
      <c r="O20" s="174">
        <v>1.3</v>
      </c>
      <c r="P20" s="174" t="s">
        <v>110</v>
      </c>
      <c r="Q20" s="175" t="s">
        <v>124</v>
      </c>
      <c r="R20" s="175" t="s">
        <v>107</v>
      </c>
      <c r="U20" s="175" t="e">
        <f>VLOOKUP(V17,ガラスパターン!G:I,2,FALSE)</f>
        <v>#N/A</v>
      </c>
      <c r="V20" s="175" t="e">
        <f>VLOOKUP(V17,ガラスパターン!G:I,3,FALSE)</f>
        <v>#N/A</v>
      </c>
    </row>
    <row r="21" spans="2:25" ht="20.100000000000001" customHeight="1" x14ac:dyDescent="0.4">
      <c r="B21" s="173" t="str">
        <f t="shared" si="0"/>
        <v/>
      </c>
      <c r="C21" s="173" t="str">
        <f t="shared" si="1"/>
        <v/>
      </c>
      <c r="D21" s="173" t="str">
        <f t="shared" si="2"/>
        <v/>
      </c>
      <c r="E21" s="174" t="s">
        <v>99</v>
      </c>
      <c r="F21" s="174" t="s">
        <v>100</v>
      </c>
      <c r="G21" s="174" t="s">
        <v>125</v>
      </c>
      <c r="H21" s="174" t="s">
        <v>126</v>
      </c>
      <c r="I21" s="174">
        <v>11</v>
      </c>
      <c r="J21" s="174"/>
      <c r="K21" s="174"/>
      <c r="L21" s="174" t="s">
        <v>103</v>
      </c>
      <c r="M21" s="174" t="s">
        <v>104</v>
      </c>
      <c r="N21" s="174">
        <v>0.57999999999999996</v>
      </c>
      <c r="O21" s="174">
        <v>1.4</v>
      </c>
      <c r="P21" s="174" t="s">
        <v>105</v>
      </c>
      <c r="Q21" s="175" t="s">
        <v>127</v>
      </c>
      <c r="R21" s="175" t="s">
        <v>107</v>
      </c>
    </row>
    <row r="22" spans="2:25" ht="20.100000000000001" customHeight="1" x14ac:dyDescent="0.4">
      <c r="B22" s="173" t="str">
        <f t="shared" si="0"/>
        <v/>
      </c>
      <c r="C22" s="173" t="str">
        <f t="shared" si="1"/>
        <v/>
      </c>
      <c r="D22" s="173" t="str">
        <f t="shared" si="2"/>
        <v/>
      </c>
      <c r="E22" s="174" t="s">
        <v>99</v>
      </c>
      <c r="F22" s="174" t="s">
        <v>100</v>
      </c>
      <c r="G22" s="174" t="s">
        <v>128</v>
      </c>
      <c r="H22" s="174" t="s">
        <v>103</v>
      </c>
      <c r="I22" s="174">
        <v>11</v>
      </c>
      <c r="J22" s="174"/>
      <c r="K22" s="174"/>
      <c r="L22" s="174" t="s">
        <v>129</v>
      </c>
      <c r="M22" s="174" t="s">
        <v>104</v>
      </c>
      <c r="N22" s="174">
        <v>0.54</v>
      </c>
      <c r="O22" s="174">
        <v>1.4</v>
      </c>
      <c r="P22" s="174" t="s">
        <v>130</v>
      </c>
      <c r="Q22" s="175" t="s">
        <v>131</v>
      </c>
      <c r="R22" s="175" t="s">
        <v>107</v>
      </c>
      <c r="U22" s="1" t="s">
        <v>21</v>
      </c>
    </row>
    <row r="23" spans="2:25" ht="20.100000000000001" customHeight="1" x14ac:dyDescent="0.4">
      <c r="B23" s="173" t="str">
        <f t="shared" si="0"/>
        <v/>
      </c>
      <c r="C23" s="173" t="str">
        <f t="shared" si="1"/>
        <v/>
      </c>
      <c r="D23" s="173" t="str">
        <f t="shared" si="2"/>
        <v/>
      </c>
      <c r="E23" s="174" t="s">
        <v>99</v>
      </c>
      <c r="F23" s="174" t="s">
        <v>100</v>
      </c>
      <c r="G23" s="174" t="s">
        <v>132</v>
      </c>
      <c r="H23" s="174" t="s">
        <v>103</v>
      </c>
      <c r="I23" s="174">
        <v>11</v>
      </c>
      <c r="J23" s="174"/>
      <c r="K23" s="174"/>
      <c r="L23" s="174" t="s">
        <v>133</v>
      </c>
      <c r="M23" s="174" t="s">
        <v>104</v>
      </c>
      <c r="N23" s="174">
        <v>0.54</v>
      </c>
      <c r="O23" s="174">
        <v>1.4</v>
      </c>
      <c r="P23" s="174" t="s">
        <v>130</v>
      </c>
      <c r="Q23" s="175" t="s">
        <v>134</v>
      </c>
      <c r="R23" s="175" t="s">
        <v>107</v>
      </c>
      <c r="U23" s="175" t="s">
        <v>135</v>
      </c>
      <c r="V23" s="175" t="s">
        <v>136</v>
      </c>
      <c r="W23" s="175">
        <f>IFERROR(X23,Y23)</f>
        <v>0</v>
      </c>
      <c r="X23" s="1">
        <f>_xlfn.MINIFS(LIXIL対象製品リスト!U:U,LIXIL対象製品リスト!D:D,$C$9,LIXIL対象製品リスト!E:E,$C$10,LIXIL対象製品リスト!F:F,U23)</f>
        <v>0</v>
      </c>
      <c r="Y23" s="1">
        <f>IFERROR(AVERAGEIFS(LIXIL対象製品リスト!U:U,LIXIL対象製品リスト!D:D,$C$9,LIXIL対象製品リスト!E:E,$C$10,LIXIL対象製品リスト!F:F,U23),0)</f>
        <v>0</v>
      </c>
    </row>
    <row r="24" spans="2:25" ht="20.100000000000001" customHeight="1" x14ac:dyDescent="0.4">
      <c r="B24" s="173" t="str">
        <f t="shared" si="0"/>
        <v/>
      </c>
      <c r="C24" s="173" t="str">
        <f t="shared" si="1"/>
        <v/>
      </c>
      <c r="D24" s="173" t="str">
        <f t="shared" si="2"/>
        <v/>
      </c>
      <c r="E24" s="174" t="s">
        <v>99</v>
      </c>
      <c r="F24" s="174" t="s">
        <v>100</v>
      </c>
      <c r="G24" s="174" t="s">
        <v>125</v>
      </c>
      <c r="H24" s="174" t="s">
        <v>103</v>
      </c>
      <c r="I24" s="174">
        <v>11</v>
      </c>
      <c r="J24" s="174"/>
      <c r="K24" s="174"/>
      <c r="L24" s="174" t="s">
        <v>126</v>
      </c>
      <c r="M24" s="174" t="s">
        <v>104</v>
      </c>
      <c r="N24" s="174">
        <v>0.54</v>
      </c>
      <c r="O24" s="174">
        <v>1.4</v>
      </c>
      <c r="P24" s="174" t="s">
        <v>110</v>
      </c>
      <c r="Q24" s="175" t="s">
        <v>137</v>
      </c>
      <c r="R24" s="175" t="s">
        <v>107</v>
      </c>
      <c r="U24" s="175" t="s">
        <v>138</v>
      </c>
      <c r="V24" s="175" t="s">
        <v>139</v>
      </c>
      <c r="W24" s="175">
        <f t="shared" ref="W24:W29" si="3">IFERROR(X24,Y24)</f>
        <v>0</v>
      </c>
      <c r="X24" s="1">
        <f>_xlfn.MINIFS(LIXIL対象製品リスト!U:U,LIXIL対象製品リスト!D:D,$C$9,LIXIL対象製品リスト!E:E,$C$10,LIXIL対象製品リスト!F:F,U24)</f>
        <v>0</v>
      </c>
      <c r="Y24" s="1">
        <f>IFERROR(AVERAGEIFS(LIXIL対象製品リスト!U:U,LIXIL対象製品リスト!D:D,$C$9,LIXIL対象製品リスト!E:E,$C$10,LIXIL対象製品リスト!F:F,U24),0)</f>
        <v>0</v>
      </c>
    </row>
    <row r="25" spans="2:25" ht="20.100000000000001" customHeight="1" x14ac:dyDescent="0.4">
      <c r="B25" s="173" t="str">
        <f t="shared" si="0"/>
        <v/>
      </c>
      <c r="C25" s="173" t="str">
        <f t="shared" si="1"/>
        <v/>
      </c>
      <c r="D25" s="173" t="str">
        <f t="shared" si="2"/>
        <v/>
      </c>
      <c r="E25" s="174" t="s">
        <v>99</v>
      </c>
      <c r="F25" s="174" t="s">
        <v>113</v>
      </c>
      <c r="G25" s="174" t="s">
        <v>101</v>
      </c>
      <c r="H25" s="174" t="s">
        <v>140</v>
      </c>
      <c r="I25" s="174">
        <v>10</v>
      </c>
      <c r="J25" s="174"/>
      <c r="K25" s="174"/>
      <c r="L25" s="174" t="s">
        <v>141</v>
      </c>
      <c r="M25" s="174" t="s">
        <v>104</v>
      </c>
      <c r="N25" s="174">
        <v>0.45</v>
      </c>
      <c r="O25" s="174">
        <v>1.4</v>
      </c>
      <c r="P25" s="174" t="s">
        <v>110</v>
      </c>
      <c r="Q25" s="175" t="s">
        <v>142</v>
      </c>
      <c r="R25" s="175" t="s">
        <v>107</v>
      </c>
      <c r="U25" s="175" t="s">
        <v>143</v>
      </c>
      <c r="V25" s="175" t="s">
        <v>144</v>
      </c>
      <c r="W25" s="175">
        <f t="shared" si="3"/>
        <v>0</v>
      </c>
      <c r="X25" s="1">
        <f>_xlfn.MINIFS(LIXIL対象製品リスト!U:U,LIXIL対象製品リスト!D:D,$C$9,LIXIL対象製品リスト!E:E,$C$10,LIXIL対象製品リスト!F:F,U25)</f>
        <v>0</v>
      </c>
      <c r="Y25" s="1">
        <f>IFERROR(AVERAGEIFS(LIXIL対象製品リスト!U:U,LIXIL対象製品リスト!D:D,$C$9,LIXIL対象製品リスト!E:E,$C$10,LIXIL対象製品リスト!F:F,U25),0)</f>
        <v>0</v>
      </c>
    </row>
    <row r="26" spans="2:25" ht="20.100000000000001" customHeight="1" x14ac:dyDescent="0.4">
      <c r="B26" s="173" t="str">
        <f t="shared" si="0"/>
        <v/>
      </c>
      <c r="C26" s="173" t="str">
        <f t="shared" si="1"/>
        <v/>
      </c>
      <c r="D26" s="173" t="str">
        <f t="shared" si="2"/>
        <v/>
      </c>
      <c r="E26" s="174" t="s">
        <v>99</v>
      </c>
      <c r="F26" s="174" t="s">
        <v>113</v>
      </c>
      <c r="G26" s="174" t="s">
        <v>125</v>
      </c>
      <c r="H26" s="174" t="s">
        <v>126</v>
      </c>
      <c r="I26" s="174">
        <v>11</v>
      </c>
      <c r="J26" s="174"/>
      <c r="K26" s="174"/>
      <c r="L26" s="174" t="s">
        <v>114</v>
      </c>
      <c r="M26" s="174" t="s">
        <v>104</v>
      </c>
      <c r="N26" s="174">
        <v>0.45</v>
      </c>
      <c r="O26" s="174">
        <v>1.4</v>
      </c>
      <c r="P26" s="174" t="s">
        <v>110</v>
      </c>
      <c r="Q26" s="175" t="s">
        <v>145</v>
      </c>
      <c r="R26" s="175" t="s">
        <v>107</v>
      </c>
      <c r="U26" s="175" t="s">
        <v>146</v>
      </c>
      <c r="V26" s="175" t="s">
        <v>147</v>
      </c>
      <c r="W26" s="175">
        <f t="shared" si="3"/>
        <v>0</v>
      </c>
      <c r="X26" s="1">
        <f>_xlfn.MINIFS(LIXIL対象製品リスト!U:U,LIXIL対象製品リスト!D:D,$C$9,LIXIL対象製品リスト!E:E,$C$10,LIXIL対象製品リスト!F:F,U26)</f>
        <v>0</v>
      </c>
      <c r="Y26" s="1">
        <f>IFERROR(AVERAGEIFS(LIXIL対象製品リスト!U:U,LIXIL対象製品リスト!D:D,$C$9,LIXIL対象製品リスト!E:E,$C$10,LIXIL対象製品リスト!F:F,U26),0)</f>
        <v>0</v>
      </c>
    </row>
    <row r="27" spans="2:25" ht="20.100000000000001" customHeight="1" x14ac:dyDescent="0.4">
      <c r="B27" s="173" t="str">
        <f t="shared" si="0"/>
        <v/>
      </c>
      <c r="C27" s="173" t="str">
        <f t="shared" si="1"/>
        <v/>
      </c>
      <c r="D27" s="173" t="str">
        <f t="shared" si="2"/>
        <v/>
      </c>
      <c r="E27" s="174" t="s">
        <v>99</v>
      </c>
      <c r="F27" s="174" t="s">
        <v>113</v>
      </c>
      <c r="G27" s="174" t="s">
        <v>125</v>
      </c>
      <c r="H27" s="174" t="s">
        <v>126</v>
      </c>
      <c r="I27" s="174">
        <v>10</v>
      </c>
      <c r="J27" s="174"/>
      <c r="K27" s="174"/>
      <c r="L27" s="174" t="s">
        <v>141</v>
      </c>
      <c r="M27" s="174" t="s">
        <v>104</v>
      </c>
      <c r="N27" s="174">
        <v>0.45</v>
      </c>
      <c r="O27" s="174">
        <v>1.4</v>
      </c>
      <c r="P27" s="174" t="s">
        <v>110</v>
      </c>
      <c r="Q27" s="175" t="s">
        <v>148</v>
      </c>
      <c r="R27" s="175" t="s">
        <v>107</v>
      </c>
      <c r="U27" s="175" t="s">
        <v>149</v>
      </c>
      <c r="V27" s="175" t="s">
        <v>150</v>
      </c>
      <c r="W27" s="175">
        <f t="shared" si="3"/>
        <v>0</v>
      </c>
      <c r="X27" s="1">
        <f>_xlfn.MINIFS(LIXIL対象製品リスト!U:U,LIXIL対象製品リスト!D:D,$C$9,LIXIL対象製品リスト!E:E,$C$10,LIXIL対象製品リスト!F:F,U27)</f>
        <v>0</v>
      </c>
      <c r="Y27" s="1">
        <f>IFERROR(AVERAGEIFS(LIXIL対象製品リスト!U:U,LIXIL対象製品リスト!D:D,$C$9,LIXIL対象製品リスト!E:E,$C$10,LIXIL対象製品リスト!F:F,U27),0)</f>
        <v>0</v>
      </c>
    </row>
    <row r="28" spans="2:25" ht="20.100000000000001" customHeight="1" x14ac:dyDescent="0.4">
      <c r="B28" s="173" t="str">
        <f t="shared" si="0"/>
        <v/>
      </c>
      <c r="C28" s="173" t="str">
        <f t="shared" si="1"/>
        <v/>
      </c>
      <c r="D28" s="173" t="str">
        <f t="shared" si="2"/>
        <v/>
      </c>
      <c r="E28" s="174" t="s">
        <v>99</v>
      </c>
      <c r="F28" s="174" t="s">
        <v>113</v>
      </c>
      <c r="G28" s="174" t="s">
        <v>151</v>
      </c>
      <c r="H28" s="174" t="s">
        <v>152</v>
      </c>
      <c r="I28" s="174">
        <v>10</v>
      </c>
      <c r="J28" s="174"/>
      <c r="K28" s="174"/>
      <c r="L28" s="174" t="s">
        <v>114</v>
      </c>
      <c r="M28" s="174" t="s">
        <v>104</v>
      </c>
      <c r="N28" s="174">
        <v>0.45</v>
      </c>
      <c r="O28" s="174">
        <v>1.4</v>
      </c>
      <c r="P28" s="174" t="s">
        <v>110</v>
      </c>
      <c r="Q28" s="175" t="s">
        <v>153</v>
      </c>
      <c r="R28" s="175" t="s">
        <v>107</v>
      </c>
      <c r="U28" s="175" t="s">
        <v>154</v>
      </c>
      <c r="V28" s="175" t="s">
        <v>155</v>
      </c>
      <c r="W28" s="175">
        <f t="shared" si="3"/>
        <v>0</v>
      </c>
      <c r="X28" s="1">
        <f>_xlfn.MINIFS(LIXIL対象製品リスト!U:U,LIXIL対象製品リスト!D:D,$C$9,LIXIL対象製品リスト!E:E,$C$10,LIXIL対象製品リスト!F:F,U28)</f>
        <v>0</v>
      </c>
      <c r="Y28" s="1">
        <f>IFERROR(AVERAGEIFS(LIXIL対象製品リスト!U:U,LIXIL対象製品リスト!D:D,$C$9,LIXIL対象製品リスト!E:E,$C$10,LIXIL対象製品リスト!F:F,U28),0)</f>
        <v>0</v>
      </c>
    </row>
    <row r="29" spans="2:25" ht="20.100000000000001" customHeight="1" x14ac:dyDescent="0.4">
      <c r="B29" s="173" t="str">
        <f t="shared" si="0"/>
        <v/>
      </c>
      <c r="C29" s="173" t="str">
        <f t="shared" si="1"/>
        <v/>
      </c>
      <c r="D29" s="173" t="str">
        <f t="shared" si="2"/>
        <v/>
      </c>
      <c r="E29" s="174" t="s">
        <v>99</v>
      </c>
      <c r="F29" s="174" t="s">
        <v>117</v>
      </c>
      <c r="G29" s="174" t="s">
        <v>101</v>
      </c>
      <c r="H29" s="174" t="s">
        <v>141</v>
      </c>
      <c r="I29" s="174">
        <v>10</v>
      </c>
      <c r="J29" s="174"/>
      <c r="K29" s="174"/>
      <c r="L29" s="174" t="s">
        <v>140</v>
      </c>
      <c r="M29" s="174" t="s">
        <v>104</v>
      </c>
      <c r="N29" s="174">
        <v>0.38</v>
      </c>
      <c r="O29" s="174">
        <v>1.4</v>
      </c>
      <c r="P29" s="174" t="s">
        <v>110</v>
      </c>
      <c r="Q29" s="175" t="s">
        <v>156</v>
      </c>
      <c r="R29" s="175" t="s">
        <v>107</v>
      </c>
      <c r="U29" s="175" t="s">
        <v>157</v>
      </c>
      <c r="V29" s="175" t="s">
        <v>158</v>
      </c>
      <c r="W29" s="175">
        <f t="shared" si="3"/>
        <v>0</v>
      </c>
      <c r="X29" s="1">
        <f>_xlfn.MINIFS(LIXIL対象製品リスト!U:U,LIXIL対象製品リスト!D:D,$C$9,LIXIL対象製品リスト!E:E,$C$10,LIXIL対象製品リスト!F:F,U29)</f>
        <v>0</v>
      </c>
      <c r="Y29" s="1">
        <f>IFERROR(AVERAGEIFS(LIXIL対象製品リスト!U:U,LIXIL対象製品リスト!D:D,$C$9,LIXIL対象製品リスト!E:E,$C$10,LIXIL対象製品リスト!F:F,U29),0)</f>
        <v>0</v>
      </c>
    </row>
    <row r="30" spans="2:25" ht="20.100000000000001" customHeight="1" x14ac:dyDescent="0.4">
      <c r="B30" s="173" t="str">
        <f t="shared" si="0"/>
        <v/>
      </c>
      <c r="C30" s="173" t="str">
        <f t="shared" si="1"/>
        <v/>
      </c>
      <c r="D30" s="173" t="str">
        <f t="shared" si="2"/>
        <v/>
      </c>
      <c r="E30" s="174" t="s">
        <v>99</v>
      </c>
      <c r="F30" s="174" t="s">
        <v>117</v>
      </c>
      <c r="G30" s="174" t="s">
        <v>125</v>
      </c>
      <c r="H30" s="174" t="s">
        <v>114</v>
      </c>
      <c r="I30" s="174">
        <v>11</v>
      </c>
      <c r="J30" s="174"/>
      <c r="K30" s="174"/>
      <c r="L30" s="174" t="s">
        <v>126</v>
      </c>
      <c r="M30" s="174" t="s">
        <v>104</v>
      </c>
      <c r="N30" s="174">
        <v>0.38</v>
      </c>
      <c r="O30" s="174">
        <v>1.4</v>
      </c>
      <c r="P30" s="174" t="s">
        <v>105</v>
      </c>
      <c r="Q30" s="175" t="s">
        <v>159</v>
      </c>
      <c r="R30" s="175" t="s">
        <v>107</v>
      </c>
    </row>
    <row r="31" spans="2:25" ht="20.100000000000001" customHeight="1" x14ac:dyDescent="0.4">
      <c r="B31" s="173" t="str">
        <f t="shared" si="0"/>
        <v/>
      </c>
      <c r="C31" s="173" t="str">
        <f t="shared" si="1"/>
        <v/>
      </c>
      <c r="D31" s="173" t="str">
        <f t="shared" si="2"/>
        <v/>
      </c>
      <c r="E31" s="174" t="s">
        <v>99</v>
      </c>
      <c r="F31" s="174" t="s">
        <v>117</v>
      </c>
      <c r="G31" s="174" t="s">
        <v>125</v>
      </c>
      <c r="H31" s="174" t="s">
        <v>141</v>
      </c>
      <c r="I31" s="174">
        <v>10</v>
      </c>
      <c r="J31" s="174"/>
      <c r="K31" s="174"/>
      <c r="L31" s="174" t="s">
        <v>126</v>
      </c>
      <c r="M31" s="174" t="s">
        <v>104</v>
      </c>
      <c r="N31" s="174">
        <v>0.38</v>
      </c>
      <c r="O31" s="174">
        <v>1.4</v>
      </c>
      <c r="P31" s="174" t="s">
        <v>110</v>
      </c>
      <c r="Q31" s="175" t="s">
        <v>160</v>
      </c>
      <c r="R31" s="175" t="s">
        <v>107</v>
      </c>
      <c r="U31" s="1" t="s">
        <v>161</v>
      </c>
    </row>
    <row r="32" spans="2:25" ht="20.100000000000001" customHeight="1" x14ac:dyDescent="0.4">
      <c r="B32" s="173" t="str">
        <f t="shared" si="0"/>
        <v/>
      </c>
      <c r="C32" s="173" t="str">
        <f t="shared" si="1"/>
        <v/>
      </c>
      <c r="D32" s="173" t="str">
        <f t="shared" si="2"/>
        <v/>
      </c>
      <c r="E32" s="174" t="s">
        <v>99</v>
      </c>
      <c r="F32" s="174" t="s">
        <v>117</v>
      </c>
      <c r="G32" s="174" t="s">
        <v>151</v>
      </c>
      <c r="H32" s="174" t="s">
        <v>114</v>
      </c>
      <c r="I32" s="174">
        <v>10</v>
      </c>
      <c r="J32" s="174"/>
      <c r="K32" s="174"/>
      <c r="L32" s="174" t="s">
        <v>152</v>
      </c>
      <c r="M32" s="174" t="s">
        <v>104</v>
      </c>
      <c r="N32" s="174">
        <v>0.38</v>
      </c>
      <c r="O32" s="174">
        <v>1.4</v>
      </c>
      <c r="P32" s="174" t="s">
        <v>105</v>
      </c>
      <c r="Q32" s="175" t="s">
        <v>162</v>
      </c>
      <c r="R32" s="175" t="s">
        <v>107</v>
      </c>
      <c r="U32" s="176" t="s">
        <v>116</v>
      </c>
      <c r="V32" s="177" t="e">
        <f>VLOOKUP(H9,LIXIL対象製品リスト!O:Z,6,FALSE)</f>
        <v>#N/A</v>
      </c>
      <c r="W32" s="178"/>
    </row>
    <row r="33" spans="2:23" ht="20.100000000000001" customHeight="1" x14ac:dyDescent="0.4">
      <c r="B33" s="173" t="str">
        <f t="shared" si="0"/>
        <v/>
      </c>
      <c r="C33" s="173" t="str">
        <f t="shared" si="1"/>
        <v/>
      </c>
      <c r="D33" s="173" t="str">
        <f t="shared" si="2"/>
        <v/>
      </c>
      <c r="E33" s="174" t="s">
        <v>99</v>
      </c>
      <c r="F33" s="174" t="s">
        <v>117</v>
      </c>
      <c r="G33" s="174" t="s">
        <v>128</v>
      </c>
      <c r="H33" s="174" t="s">
        <v>114</v>
      </c>
      <c r="I33" s="174">
        <v>11</v>
      </c>
      <c r="J33" s="174"/>
      <c r="K33" s="174"/>
      <c r="L33" s="174" t="s">
        <v>129</v>
      </c>
      <c r="M33" s="174" t="s">
        <v>104</v>
      </c>
      <c r="N33" s="174">
        <v>0.38</v>
      </c>
      <c r="O33" s="174">
        <v>1.4</v>
      </c>
      <c r="P33" s="174" t="s">
        <v>130</v>
      </c>
      <c r="Q33" s="175" t="s">
        <v>163</v>
      </c>
      <c r="R33" s="175" t="s">
        <v>107</v>
      </c>
      <c r="U33" s="176" t="s">
        <v>122</v>
      </c>
      <c r="V33" s="179" t="str">
        <f>IFERROR(VLOOKUP(V32,ガラスパターン!G:I,2,FALSE),"")</f>
        <v/>
      </c>
      <c r="W33" s="179" t="str">
        <f>IFERROR(VLOOKUP(V32,ガラスパターン!G:I,3,FALSE),"")</f>
        <v/>
      </c>
    </row>
    <row r="34" spans="2:23" ht="20.100000000000001" customHeight="1" x14ac:dyDescent="0.4">
      <c r="B34" s="173" t="str">
        <f t="shared" si="0"/>
        <v/>
      </c>
      <c r="C34" s="173" t="str">
        <f t="shared" si="1"/>
        <v/>
      </c>
      <c r="D34" s="173" t="str">
        <f t="shared" si="2"/>
        <v/>
      </c>
      <c r="E34" s="174" t="s">
        <v>99</v>
      </c>
      <c r="F34" s="174" t="s">
        <v>117</v>
      </c>
      <c r="G34" s="174" t="s">
        <v>128</v>
      </c>
      <c r="H34" s="174" t="s">
        <v>141</v>
      </c>
      <c r="I34" s="174">
        <v>10</v>
      </c>
      <c r="J34" s="174"/>
      <c r="K34" s="174"/>
      <c r="L34" s="174" t="s">
        <v>129</v>
      </c>
      <c r="M34" s="174" t="s">
        <v>104</v>
      </c>
      <c r="N34" s="174">
        <v>0.38</v>
      </c>
      <c r="O34" s="174">
        <v>1.4</v>
      </c>
      <c r="P34" s="174" t="s">
        <v>110</v>
      </c>
      <c r="Q34" s="175" t="s">
        <v>164</v>
      </c>
      <c r="R34" s="175" t="s">
        <v>107</v>
      </c>
      <c r="U34" s="179" t="s">
        <v>165</v>
      </c>
      <c r="V34" s="180" t="e">
        <f>VLOOKUP(H9,LIXIL対象製品リスト!O:Z,7,FALSE)</f>
        <v>#N/A</v>
      </c>
      <c r="W34" s="180"/>
    </row>
    <row r="35" spans="2:23" ht="20.100000000000001" customHeight="1" x14ac:dyDescent="0.4">
      <c r="B35" s="173" t="str">
        <f t="shared" si="0"/>
        <v/>
      </c>
      <c r="C35" s="173" t="str">
        <f t="shared" si="1"/>
        <v/>
      </c>
      <c r="D35" s="173" t="str">
        <f t="shared" si="2"/>
        <v/>
      </c>
      <c r="E35" s="174" t="s">
        <v>99</v>
      </c>
      <c r="F35" s="174" t="s">
        <v>117</v>
      </c>
      <c r="G35" s="174" t="s">
        <v>132</v>
      </c>
      <c r="H35" s="174" t="s">
        <v>114</v>
      </c>
      <c r="I35" s="174">
        <v>11</v>
      </c>
      <c r="J35" s="174"/>
      <c r="K35" s="174"/>
      <c r="L35" s="174" t="s">
        <v>133</v>
      </c>
      <c r="M35" s="174" t="s">
        <v>104</v>
      </c>
      <c r="N35" s="174">
        <v>0.38</v>
      </c>
      <c r="O35" s="174">
        <v>1.4</v>
      </c>
      <c r="P35" s="174" t="s">
        <v>130</v>
      </c>
      <c r="Q35" s="175" t="s">
        <v>166</v>
      </c>
      <c r="R35" s="175" t="s">
        <v>107</v>
      </c>
    </row>
    <row r="36" spans="2:23" ht="20.100000000000001" customHeight="1" x14ac:dyDescent="0.4">
      <c r="B36" s="173" t="str">
        <f t="shared" si="0"/>
        <v/>
      </c>
      <c r="C36" s="173" t="str">
        <f t="shared" si="1"/>
        <v/>
      </c>
      <c r="D36" s="173" t="str">
        <f t="shared" si="2"/>
        <v/>
      </c>
      <c r="E36" s="174" t="s">
        <v>99</v>
      </c>
      <c r="F36" s="174" t="s">
        <v>117</v>
      </c>
      <c r="G36" s="174" t="s">
        <v>132</v>
      </c>
      <c r="H36" s="174" t="s">
        <v>141</v>
      </c>
      <c r="I36" s="174">
        <v>10</v>
      </c>
      <c r="J36" s="174"/>
      <c r="K36" s="174"/>
      <c r="L36" s="174" t="s">
        <v>133</v>
      </c>
      <c r="M36" s="174" t="s">
        <v>104</v>
      </c>
      <c r="N36" s="174">
        <v>0.38</v>
      </c>
      <c r="O36" s="174">
        <v>1.4</v>
      </c>
      <c r="P36" s="174" t="s">
        <v>110</v>
      </c>
      <c r="Q36" s="175" t="s">
        <v>167</v>
      </c>
      <c r="R36" s="175" t="s">
        <v>107</v>
      </c>
    </row>
    <row r="37" spans="2:23" ht="20.100000000000001" customHeight="1" x14ac:dyDescent="0.4">
      <c r="B37" s="173" t="str">
        <f t="shared" si="0"/>
        <v/>
      </c>
      <c r="C37" s="173" t="str">
        <f t="shared" si="1"/>
        <v/>
      </c>
      <c r="D37" s="173" t="str">
        <f t="shared" si="2"/>
        <v/>
      </c>
      <c r="E37" s="174" t="s">
        <v>99</v>
      </c>
      <c r="F37" s="174" t="s">
        <v>123</v>
      </c>
      <c r="G37" s="174" t="s">
        <v>125</v>
      </c>
      <c r="H37" s="174" t="s">
        <v>126</v>
      </c>
      <c r="I37" s="174">
        <v>11</v>
      </c>
      <c r="J37" s="174"/>
      <c r="K37" s="174"/>
      <c r="L37" s="174" t="s">
        <v>120</v>
      </c>
      <c r="M37" s="174" t="s">
        <v>104</v>
      </c>
      <c r="N37" s="174">
        <v>0.43</v>
      </c>
      <c r="O37" s="174">
        <v>1.4</v>
      </c>
      <c r="P37" s="174" t="s">
        <v>105</v>
      </c>
      <c r="Q37" s="175" t="s">
        <v>168</v>
      </c>
      <c r="R37" s="175" t="s">
        <v>107</v>
      </c>
    </row>
    <row r="38" spans="2:23" ht="20.100000000000001" customHeight="1" x14ac:dyDescent="0.4">
      <c r="B38" s="173" t="str">
        <f t="shared" si="0"/>
        <v/>
      </c>
      <c r="C38" s="173" t="str">
        <f t="shared" si="1"/>
        <v/>
      </c>
      <c r="D38" s="173" t="str">
        <f t="shared" si="2"/>
        <v/>
      </c>
      <c r="E38" s="174" t="s">
        <v>99</v>
      </c>
      <c r="F38" s="174" t="s">
        <v>123</v>
      </c>
      <c r="G38" s="174" t="s">
        <v>128</v>
      </c>
      <c r="H38" s="174" t="s">
        <v>120</v>
      </c>
      <c r="I38" s="174">
        <v>11</v>
      </c>
      <c r="J38" s="174"/>
      <c r="K38" s="174"/>
      <c r="L38" s="174" t="s">
        <v>129</v>
      </c>
      <c r="M38" s="174" t="s">
        <v>104</v>
      </c>
      <c r="N38" s="174">
        <v>0.37</v>
      </c>
      <c r="O38" s="174">
        <v>1.4</v>
      </c>
      <c r="P38" s="174" t="s">
        <v>130</v>
      </c>
      <c r="Q38" s="175" t="s">
        <v>169</v>
      </c>
      <c r="R38" s="175" t="s">
        <v>107</v>
      </c>
    </row>
    <row r="39" spans="2:23" ht="20.100000000000001" customHeight="1" x14ac:dyDescent="0.4">
      <c r="B39" s="173" t="str">
        <f t="shared" si="0"/>
        <v/>
      </c>
      <c r="C39" s="173" t="str">
        <f t="shared" si="1"/>
        <v/>
      </c>
      <c r="D39" s="173" t="str">
        <f t="shared" si="2"/>
        <v/>
      </c>
      <c r="E39" s="174" t="s">
        <v>99</v>
      </c>
      <c r="F39" s="174" t="s">
        <v>123</v>
      </c>
      <c r="G39" s="174" t="s">
        <v>132</v>
      </c>
      <c r="H39" s="174" t="s">
        <v>120</v>
      </c>
      <c r="I39" s="174">
        <v>11</v>
      </c>
      <c r="J39" s="174"/>
      <c r="K39" s="174"/>
      <c r="L39" s="174" t="s">
        <v>133</v>
      </c>
      <c r="M39" s="174" t="s">
        <v>104</v>
      </c>
      <c r="N39" s="174">
        <v>0.37</v>
      </c>
      <c r="O39" s="174">
        <v>1.4</v>
      </c>
      <c r="P39" s="174" t="s">
        <v>130</v>
      </c>
      <c r="Q39" s="175" t="s">
        <v>170</v>
      </c>
      <c r="R39" s="175" t="s">
        <v>107</v>
      </c>
    </row>
    <row r="40" spans="2:23" ht="20.100000000000001" customHeight="1" x14ac:dyDescent="0.4">
      <c r="B40" s="173" t="str">
        <f t="shared" si="0"/>
        <v/>
      </c>
      <c r="C40" s="173" t="str">
        <f t="shared" si="1"/>
        <v/>
      </c>
      <c r="D40" s="173" t="str">
        <f t="shared" si="2"/>
        <v/>
      </c>
      <c r="E40" s="174" t="s">
        <v>99</v>
      </c>
      <c r="F40" s="174" t="s">
        <v>123</v>
      </c>
      <c r="G40" s="174" t="s">
        <v>125</v>
      </c>
      <c r="H40" s="174" t="s">
        <v>120</v>
      </c>
      <c r="I40" s="174">
        <v>11</v>
      </c>
      <c r="J40" s="174"/>
      <c r="K40" s="174"/>
      <c r="L40" s="174" t="s">
        <v>126</v>
      </c>
      <c r="M40" s="174" t="s">
        <v>104</v>
      </c>
      <c r="N40" s="174">
        <v>0.37</v>
      </c>
      <c r="O40" s="174">
        <v>1.4</v>
      </c>
      <c r="P40" s="174" t="s">
        <v>110</v>
      </c>
      <c r="Q40" s="175" t="s">
        <v>171</v>
      </c>
      <c r="R40" s="175" t="s">
        <v>107</v>
      </c>
    </row>
    <row r="41" spans="2:23" ht="20.100000000000001" customHeight="1" x14ac:dyDescent="0.4">
      <c r="B41" s="173" t="str">
        <f t="shared" si="0"/>
        <v/>
      </c>
      <c r="C41" s="173" t="str">
        <f t="shared" si="1"/>
        <v/>
      </c>
      <c r="D41" s="173" t="str">
        <f t="shared" si="2"/>
        <v/>
      </c>
      <c r="E41" s="174" t="s">
        <v>99</v>
      </c>
      <c r="F41" s="174" t="s">
        <v>100</v>
      </c>
      <c r="G41" s="174" t="s">
        <v>101</v>
      </c>
      <c r="H41" s="174" t="s">
        <v>140</v>
      </c>
      <c r="I41" s="174">
        <v>10</v>
      </c>
      <c r="J41" s="174"/>
      <c r="K41" s="174"/>
      <c r="L41" s="174" t="s">
        <v>172</v>
      </c>
      <c r="M41" s="174" t="s">
        <v>104</v>
      </c>
      <c r="N41" s="174">
        <v>0.56999999999999995</v>
      </c>
      <c r="O41" s="174">
        <v>1.5</v>
      </c>
      <c r="P41" s="174" t="s">
        <v>110</v>
      </c>
      <c r="Q41" s="175" t="s">
        <v>173</v>
      </c>
      <c r="R41" s="175" t="s">
        <v>107</v>
      </c>
    </row>
    <row r="42" spans="2:23" ht="20.100000000000001" customHeight="1" x14ac:dyDescent="0.4">
      <c r="B42" s="173" t="str">
        <f t="shared" si="0"/>
        <v/>
      </c>
      <c r="C42" s="173" t="str">
        <f t="shared" si="1"/>
        <v/>
      </c>
      <c r="D42" s="173" t="str">
        <f t="shared" si="2"/>
        <v/>
      </c>
      <c r="E42" s="174" t="s">
        <v>99</v>
      </c>
      <c r="F42" s="174" t="s">
        <v>100</v>
      </c>
      <c r="G42" s="174" t="s">
        <v>125</v>
      </c>
      <c r="H42" s="174" t="s">
        <v>126</v>
      </c>
      <c r="I42" s="174">
        <v>10</v>
      </c>
      <c r="J42" s="174"/>
      <c r="K42" s="174"/>
      <c r="L42" s="174" t="s">
        <v>172</v>
      </c>
      <c r="M42" s="174" t="s">
        <v>104</v>
      </c>
      <c r="N42" s="174">
        <v>0.56999999999999995</v>
      </c>
      <c r="O42" s="174">
        <v>1.5</v>
      </c>
      <c r="P42" s="174" t="s">
        <v>110</v>
      </c>
      <c r="Q42" s="175" t="s">
        <v>174</v>
      </c>
      <c r="R42" s="175" t="s">
        <v>107</v>
      </c>
    </row>
    <row r="43" spans="2:23" ht="20.100000000000001" customHeight="1" x14ac:dyDescent="0.4">
      <c r="B43" s="173" t="str">
        <f t="shared" si="0"/>
        <v/>
      </c>
      <c r="C43" s="173" t="str">
        <f t="shared" si="1"/>
        <v/>
      </c>
      <c r="D43" s="173" t="str">
        <f t="shared" si="2"/>
        <v/>
      </c>
      <c r="E43" s="174" t="s">
        <v>99</v>
      </c>
      <c r="F43" s="174" t="s">
        <v>100</v>
      </c>
      <c r="G43" s="174" t="s">
        <v>151</v>
      </c>
      <c r="H43" s="174" t="s">
        <v>152</v>
      </c>
      <c r="I43" s="174">
        <v>10</v>
      </c>
      <c r="J43" s="174"/>
      <c r="K43" s="174"/>
      <c r="L43" s="174" t="s">
        <v>103</v>
      </c>
      <c r="M43" s="174" t="s">
        <v>104</v>
      </c>
      <c r="N43" s="174">
        <v>0.56999999999999995</v>
      </c>
      <c r="O43" s="174">
        <v>1.5</v>
      </c>
      <c r="P43" s="174" t="s">
        <v>105</v>
      </c>
      <c r="Q43" s="175" t="s">
        <v>175</v>
      </c>
      <c r="R43" s="175" t="s">
        <v>107</v>
      </c>
    </row>
    <row r="44" spans="2:23" ht="20.100000000000001" customHeight="1" x14ac:dyDescent="0.4">
      <c r="B44" s="173" t="str">
        <f t="shared" si="0"/>
        <v/>
      </c>
      <c r="C44" s="173" t="str">
        <f t="shared" si="1"/>
        <v/>
      </c>
      <c r="D44" s="173" t="str">
        <f t="shared" si="2"/>
        <v/>
      </c>
      <c r="E44" s="174" t="s">
        <v>99</v>
      </c>
      <c r="F44" s="174" t="s">
        <v>100</v>
      </c>
      <c r="G44" s="174" t="s">
        <v>128</v>
      </c>
      <c r="H44" s="174" t="s">
        <v>172</v>
      </c>
      <c r="I44" s="174">
        <v>10</v>
      </c>
      <c r="J44" s="174"/>
      <c r="K44" s="174"/>
      <c r="L44" s="174" t="s">
        <v>129</v>
      </c>
      <c r="M44" s="174" t="s">
        <v>104</v>
      </c>
      <c r="N44" s="174">
        <v>0.53</v>
      </c>
      <c r="O44" s="174">
        <v>1.5</v>
      </c>
      <c r="P44" s="174" t="s">
        <v>110</v>
      </c>
      <c r="Q44" s="175" t="s">
        <v>176</v>
      </c>
      <c r="R44" s="175" t="s">
        <v>107</v>
      </c>
    </row>
    <row r="45" spans="2:23" ht="20.100000000000001" customHeight="1" x14ac:dyDescent="0.4">
      <c r="B45" s="173" t="str">
        <f t="shared" si="0"/>
        <v/>
      </c>
      <c r="C45" s="173" t="str">
        <f t="shared" si="1"/>
        <v/>
      </c>
      <c r="D45" s="173" t="str">
        <f t="shared" si="2"/>
        <v/>
      </c>
      <c r="E45" s="174" t="s">
        <v>99</v>
      </c>
      <c r="F45" s="174" t="s">
        <v>100</v>
      </c>
      <c r="G45" s="174" t="s">
        <v>132</v>
      </c>
      <c r="H45" s="174" t="s">
        <v>172</v>
      </c>
      <c r="I45" s="174">
        <v>10</v>
      </c>
      <c r="J45" s="174"/>
      <c r="K45" s="174"/>
      <c r="L45" s="174" t="s">
        <v>133</v>
      </c>
      <c r="M45" s="174" t="s">
        <v>104</v>
      </c>
      <c r="N45" s="174">
        <v>0.53</v>
      </c>
      <c r="O45" s="174">
        <v>1.5</v>
      </c>
      <c r="P45" s="174" t="s">
        <v>110</v>
      </c>
      <c r="Q45" s="175" t="s">
        <v>177</v>
      </c>
      <c r="R45" s="175" t="s">
        <v>107</v>
      </c>
    </row>
    <row r="46" spans="2:23" ht="20.100000000000001" customHeight="1" x14ac:dyDescent="0.4">
      <c r="B46" s="173" t="str">
        <f t="shared" si="0"/>
        <v/>
      </c>
      <c r="C46" s="173" t="str">
        <f t="shared" si="1"/>
        <v/>
      </c>
      <c r="D46" s="173" t="str">
        <f t="shared" si="2"/>
        <v/>
      </c>
      <c r="E46" s="174" t="s">
        <v>99</v>
      </c>
      <c r="F46" s="174" t="s">
        <v>100</v>
      </c>
      <c r="G46" s="174" t="s">
        <v>101</v>
      </c>
      <c r="H46" s="174" t="s">
        <v>172</v>
      </c>
      <c r="I46" s="174">
        <v>10</v>
      </c>
      <c r="J46" s="174"/>
      <c r="K46" s="174"/>
      <c r="L46" s="174" t="s">
        <v>140</v>
      </c>
      <c r="M46" s="174" t="s">
        <v>104</v>
      </c>
      <c r="N46" s="174">
        <v>0.53</v>
      </c>
      <c r="O46" s="174">
        <v>1.5</v>
      </c>
      <c r="P46" s="174" t="s">
        <v>110</v>
      </c>
      <c r="Q46" s="175" t="s">
        <v>178</v>
      </c>
      <c r="R46" s="175" t="s">
        <v>107</v>
      </c>
    </row>
    <row r="47" spans="2:23" ht="20.100000000000001" customHeight="1" x14ac:dyDescent="0.4">
      <c r="B47" s="173" t="str">
        <f t="shared" si="0"/>
        <v/>
      </c>
      <c r="C47" s="173" t="str">
        <f t="shared" si="1"/>
        <v/>
      </c>
      <c r="D47" s="173" t="str">
        <f t="shared" si="2"/>
        <v/>
      </c>
      <c r="E47" s="174" t="s">
        <v>99</v>
      </c>
      <c r="F47" s="174" t="s">
        <v>100</v>
      </c>
      <c r="G47" s="174" t="s">
        <v>125</v>
      </c>
      <c r="H47" s="174" t="s">
        <v>172</v>
      </c>
      <c r="I47" s="174">
        <v>10</v>
      </c>
      <c r="J47" s="174"/>
      <c r="K47" s="174"/>
      <c r="L47" s="174" t="s">
        <v>126</v>
      </c>
      <c r="M47" s="174" t="s">
        <v>104</v>
      </c>
      <c r="N47" s="174">
        <v>0.53</v>
      </c>
      <c r="O47" s="174">
        <v>1.5</v>
      </c>
      <c r="P47" s="174" t="s">
        <v>110</v>
      </c>
      <c r="Q47" s="175" t="s">
        <v>179</v>
      </c>
      <c r="R47" s="175" t="s">
        <v>107</v>
      </c>
    </row>
    <row r="48" spans="2:23" ht="20.100000000000001" customHeight="1" x14ac:dyDescent="0.4">
      <c r="B48" s="173" t="str">
        <f t="shared" si="0"/>
        <v/>
      </c>
      <c r="C48" s="173" t="str">
        <f t="shared" si="1"/>
        <v/>
      </c>
      <c r="D48" s="173" t="str">
        <f t="shared" si="2"/>
        <v/>
      </c>
      <c r="E48" s="174" t="s">
        <v>99</v>
      </c>
      <c r="F48" s="174" t="s">
        <v>100</v>
      </c>
      <c r="G48" s="174" t="s">
        <v>151</v>
      </c>
      <c r="H48" s="174" t="s">
        <v>103</v>
      </c>
      <c r="I48" s="174">
        <v>10</v>
      </c>
      <c r="J48" s="174"/>
      <c r="K48" s="174"/>
      <c r="L48" s="174" t="s">
        <v>152</v>
      </c>
      <c r="M48" s="174" t="s">
        <v>104</v>
      </c>
      <c r="N48" s="174">
        <v>0.54</v>
      </c>
      <c r="O48" s="174">
        <v>1.5</v>
      </c>
      <c r="P48" s="174" t="s">
        <v>110</v>
      </c>
      <c r="Q48" s="175" t="s">
        <v>180</v>
      </c>
      <c r="R48" s="175" t="s">
        <v>107</v>
      </c>
    </row>
    <row r="49" spans="2:18" ht="20.100000000000001" customHeight="1" x14ac:dyDescent="0.4">
      <c r="B49" s="173" t="str">
        <f t="shared" si="0"/>
        <v/>
      </c>
      <c r="C49" s="173" t="str">
        <f t="shared" si="1"/>
        <v/>
      </c>
      <c r="D49" s="173" t="str">
        <f t="shared" si="2"/>
        <v/>
      </c>
      <c r="E49" s="174" t="s">
        <v>99</v>
      </c>
      <c r="F49" s="174" t="s">
        <v>123</v>
      </c>
      <c r="G49" s="174" t="s">
        <v>101</v>
      </c>
      <c r="H49" s="174" t="s">
        <v>140</v>
      </c>
      <c r="I49" s="174">
        <v>10</v>
      </c>
      <c r="J49" s="174"/>
      <c r="K49" s="174"/>
      <c r="L49" s="174" t="s">
        <v>181</v>
      </c>
      <c r="M49" s="174" t="s">
        <v>104</v>
      </c>
      <c r="N49" s="174">
        <v>0.42</v>
      </c>
      <c r="O49" s="174">
        <v>1.5</v>
      </c>
      <c r="P49" s="174" t="s">
        <v>110</v>
      </c>
      <c r="Q49" s="175" t="s">
        <v>182</v>
      </c>
      <c r="R49" s="175" t="s">
        <v>107</v>
      </c>
    </row>
    <row r="50" spans="2:18" ht="20.100000000000001" customHeight="1" x14ac:dyDescent="0.4">
      <c r="B50" s="173" t="str">
        <f t="shared" si="0"/>
        <v/>
      </c>
      <c r="C50" s="173" t="str">
        <f t="shared" si="1"/>
        <v/>
      </c>
      <c r="D50" s="173" t="str">
        <f t="shared" si="2"/>
        <v/>
      </c>
      <c r="E50" s="174" t="s">
        <v>99</v>
      </c>
      <c r="F50" s="174" t="s">
        <v>123</v>
      </c>
      <c r="G50" s="174" t="s">
        <v>125</v>
      </c>
      <c r="H50" s="174" t="s">
        <v>126</v>
      </c>
      <c r="I50" s="174">
        <v>10</v>
      </c>
      <c r="J50" s="174"/>
      <c r="K50" s="174"/>
      <c r="L50" s="174" t="s">
        <v>181</v>
      </c>
      <c r="M50" s="174" t="s">
        <v>104</v>
      </c>
      <c r="N50" s="174">
        <v>0.42</v>
      </c>
      <c r="O50" s="174">
        <v>1.5</v>
      </c>
      <c r="P50" s="174" t="s">
        <v>110</v>
      </c>
      <c r="Q50" s="175" t="s">
        <v>183</v>
      </c>
      <c r="R50" s="175" t="s">
        <v>107</v>
      </c>
    </row>
    <row r="51" spans="2:18" ht="20.100000000000001" customHeight="1" x14ac:dyDescent="0.4">
      <c r="B51" s="173" t="str">
        <f t="shared" si="0"/>
        <v/>
      </c>
      <c r="C51" s="173" t="str">
        <f t="shared" si="1"/>
        <v/>
      </c>
      <c r="D51" s="173" t="str">
        <f t="shared" si="2"/>
        <v/>
      </c>
      <c r="E51" s="174" t="s">
        <v>99</v>
      </c>
      <c r="F51" s="174" t="s">
        <v>123</v>
      </c>
      <c r="G51" s="174" t="s">
        <v>151</v>
      </c>
      <c r="H51" s="174" t="s">
        <v>152</v>
      </c>
      <c r="I51" s="174">
        <v>10</v>
      </c>
      <c r="J51" s="174"/>
      <c r="K51" s="174"/>
      <c r="L51" s="174" t="s">
        <v>120</v>
      </c>
      <c r="M51" s="174" t="s">
        <v>104</v>
      </c>
      <c r="N51" s="174">
        <v>0.42</v>
      </c>
      <c r="O51" s="174">
        <v>1.5</v>
      </c>
      <c r="P51" s="174" t="s">
        <v>105</v>
      </c>
      <c r="Q51" s="175" t="s">
        <v>184</v>
      </c>
      <c r="R51" s="175" t="s">
        <v>107</v>
      </c>
    </row>
    <row r="52" spans="2:18" ht="20.100000000000001" customHeight="1" x14ac:dyDescent="0.4">
      <c r="B52" s="173" t="str">
        <f t="shared" si="0"/>
        <v/>
      </c>
      <c r="C52" s="173" t="str">
        <f t="shared" si="1"/>
        <v/>
      </c>
      <c r="D52" s="173" t="str">
        <f t="shared" si="2"/>
        <v/>
      </c>
      <c r="E52" s="174" t="s">
        <v>99</v>
      </c>
      <c r="F52" s="174" t="s">
        <v>123</v>
      </c>
      <c r="G52" s="174" t="s">
        <v>128</v>
      </c>
      <c r="H52" s="174" t="s">
        <v>181</v>
      </c>
      <c r="I52" s="174">
        <v>10</v>
      </c>
      <c r="J52" s="174"/>
      <c r="K52" s="174"/>
      <c r="L52" s="174" t="s">
        <v>129</v>
      </c>
      <c r="M52" s="174" t="s">
        <v>104</v>
      </c>
      <c r="N52" s="174">
        <v>0.37</v>
      </c>
      <c r="O52" s="174">
        <v>1.5</v>
      </c>
      <c r="P52" s="174" t="s">
        <v>110</v>
      </c>
      <c r="Q52" s="175" t="s">
        <v>185</v>
      </c>
      <c r="R52" s="175" t="s">
        <v>107</v>
      </c>
    </row>
    <row r="53" spans="2:18" ht="20.100000000000001" customHeight="1" x14ac:dyDescent="0.4">
      <c r="B53" s="173" t="str">
        <f t="shared" si="0"/>
        <v/>
      </c>
      <c r="C53" s="173" t="str">
        <f t="shared" si="1"/>
        <v/>
      </c>
      <c r="D53" s="173" t="str">
        <f t="shared" si="2"/>
        <v/>
      </c>
      <c r="E53" s="174" t="s">
        <v>99</v>
      </c>
      <c r="F53" s="174" t="s">
        <v>123</v>
      </c>
      <c r="G53" s="174" t="s">
        <v>132</v>
      </c>
      <c r="H53" s="174" t="s">
        <v>181</v>
      </c>
      <c r="I53" s="174">
        <v>10</v>
      </c>
      <c r="J53" s="174"/>
      <c r="K53" s="174"/>
      <c r="L53" s="174" t="s">
        <v>133</v>
      </c>
      <c r="M53" s="174" t="s">
        <v>104</v>
      </c>
      <c r="N53" s="174">
        <v>0.37</v>
      </c>
      <c r="O53" s="174">
        <v>1.5</v>
      </c>
      <c r="P53" s="174" t="s">
        <v>110</v>
      </c>
      <c r="Q53" s="175" t="s">
        <v>186</v>
      </c>
      <c r="R53" s="175" t="s">
        <v>107</v>
      </c>
    </row>
    <row r="54" spans="2:18" ht="20.100000000000001" customHeight="1" x14ac:dyDescent="0.4">
      <c r="B54" s="173" t="str">
        <f t="shared" si="0"/>
        <v/>
      </c>
      <c r="C54" s="173" t="str">
        <f t="shared" si="1"/>
        <v/>
      </c>
      <c r="D54" s="173" t="str">
        <f t="shared" si="2"/>
        <v/>
      </c>
      <c r="E54" s="174" t="s">
        <v>99</v>
      </c>
      <c r="F54" s="174" t="s">
        <v>123</v>
      </c>
      <c r="G54" s="174" t="s">
        <v>101</v>
      </c>
      <c r="H54" s="174" t="s">
        <v>181</v>
      </c>
      <c r="I54" s="174">
        <v>10</v>
      </c>
      <c r="J54" s="174"/>
      <c r="K54" s="174"/>
      <c r="L54" s="174" t="s">
        <v>140</v>
      </c>
      <c r="M54" s="174" t="s">
        <v>104</v>
      </c>
      <c r="N54" s="174">
        <v>0.37</v>
      </c>
      <c r="O54" s="174">
        <v>1.5</v>
      </c>
      <c r="P54" s="174" t="s">
        <v>110</v>
      </c>
      <c r="Q54" s="175" t="s">
        <v>187</v>
      </c>
      <c r="R54" s="175" t="s">
        <v>107</v>
      </c>
    </row>
    <row r="55" spans="2:18" ht="20.100000000000001" customHeight="1" x14ac:dyDescent="0.4">
      <c r="B55" s="173" t="str">
        <f t="shared" si="0"/>
        <v/>
      </c>
      <c r="C55" s="173" t="str">
        <f t="shared" si="1"/>
        <v/>
      </c>
      <c r="D55" s="173" t="str">
        <f t="shared" si="2"/>
        <v/>
      </c>
      <c r="E55" s="174" t="s">
        <v>99</v>
      </c>
      <c r="F55" s="174" t="s">
        <v>123</v>
      </c>
      <c r="G55" s="174" t="s">
        <v>125</v>
      </c>
      <c r="H55" s="174" t="s">
        <v>181</v>
      </c>
      <c r="I55" s="174">
        <v>10</v>
      </c>
      <c r="J55" s="174"/>
      <c r="K55" s="174"/>
      <c r="L55" s="174" t="s">
        <v>126</v>
      </c>
      <c r="M55" s="174" t="s">
        <v>104</v>
      </c>
      <c r="N55" s="174">
        <v>0.37</v>
      </c>
      <c r="O55" s="174">
        <v>1.5</v>
      </c>
      <c r="P55" s="174" t="s">
        <v>110</v>
      </c>
      <c r="Q55" s="175" t="s">
        <v>188</v>
      </c>
      <c r="R55" s="175" t="s">
        <v>107</v>
      </c>
    </row>
    <row r="56" spans="2:18" ht="20.100000000000001" customHeight="1" x14ac:dyDescent="0.4">
      <c r="B56" s="173" t="str">
        <f t="shared" si="0"/>
        <v/>
      </c>
      <c r="C56" s="173" t="str">
        <f t="shared" si="1"/>
        <v/>
      </c>
      <c r="D56" s="173" t="str">
        <f t="shared" si="2"/>
        <v/>
      </c>
      <c r="E56" s="174" t="s">
        <v>99</v>
      </c>
      <c r="F56" s="174" t="s">
        <v>123</v>
      </c>
      <c r="G56" s="174" t="s">
        <v>151</v>
      </c>
      <c r="H56" s="174" t="s">
        <v>120</v>
      </c>
      <c r="I56" s="174">
        <v>10</v>
      </c>
      <c r="J56" s="174"/>
      <c r="K56" s="174"/>
      <c r="L56" s="174" t="s">
        <v>152</v>
      </c>
      <c r="M56" s="174" t="s">
        <v>104</v>
      </c>
      <c r="N56" s="174">
        <v>0.37</v>
      </c>
      <c r="O56" s="174">
        <v>1.5</v>
      </c>
      <c r="P56" s="174" t="s">
        <v>110</v>
      </c>
      <c r="Q56" s="175" t="s">
        <v>189</v>
      </c>
      <c r="R56" s="175" t="s">
        <v>107</v>
      </c>
    </row>
    <row r="57" spans="2:18" ht="20.100000000000001" customHeight="1" x14ac:dyDescent="0.4">
      <c r="B57" s="173" t="str">
        <f t="shared" si="0"/>
        <v/>
      </c>
      <c r="C57" s="173" t="str">
        <f t="shared" si="1"/>
        <v/>
      </c>
      <c r="D57" s="173" t="str">
        <f t="shared" si="2"/>
        <v/>
      </c>
      <c r="E57" s="174" t="s">
        <v>99</v>
      </c>
      <c r="F57" s="174" t="s">
        <v>113</v>
      </c>
      <c r="G57" s="174" t="s">
        <v>101</v>
      </c>
      <c r="H57" s="174" t="s">
        <v>102</v>
      </c>
      <c r="I57" s="174">
        <v>12</v>
      </c>
      <c r="J57" s="174"/>
      <c r="K57" s="174"/>
      <c r="L57" s="174" t="s">
        <v>114</v>
      </c>
      <c r="M57" s="174" t="s">
        <v>190</v>
      </c>
      <c r="N57" s="174">
        <v>0.46</v>
      </c>
      <c r="O57" s="174">
        <v>1.6</v>
      </c>
      <c r="P57" s="174" t="s">
        <v>110</v>
      </c>
      <c r="Q57" s="175" t="s">
        <v>191</v>
      </c>
      <c r="R57" s="175" t="s">
        <v>107</v>
      </c>
    </row>
    <row r="58" spans="2:18" ht="20.100000000000001" customHeight="1" x14ac:dyDescent="0.4">
      <c r="B58" s="173" t="str">
        <f t="shared" si="0"/>
        <v/>
      </c>
      <c r="C58" s="173" t="str">
        <f t="shared" si="1"/>
        <v/>
      </c>
      <c r="D58" s="173" t="str">
        <f t="shared" si="2"/>
        <v/>
      </c>
      <c r="E58" s="174" t="s">
        <v>99</v>
      </c>
      <c r="F58" s="174" t="s">
        <v>117</v>
      </c>
      <c r="G58" s="174" t="s">
        <v>101</v>
      </c>
      <c r="H58" s="174" t="s">
        <v>114</v>
      </c>
      <c r="I58" s="174">
        <v>12</v>
      </c>
      <c r="J58" s="174"/>
      <c r="K58" s="174"/>
      <c r="L58" s="174" t="s">
        <v>102</v>
      </c>
      <c r="M58" s="174" t="s">
        <v>190</v>
      </c>
      <c r="N58" s="174">
        <v>0.39</v>
      </c>
      <c r="O58" s="174">
        <v>1.6</v>
      </c>
      <c r="P58" s="174" t="s">
        <v>192</v>
      </c>
      <c r="Q58" s="175" t="s">
        <v>193</v>
      </c>
      <c r="R58" s="175" t="s">
        <v>107</v>
      </c>
    </row>
    <row r="59" spans="2:18" ht="20.100000000000001" customHeight="1" x14ac:dyDescent="0.4">
      <c r="B59" s="173" t="str">
        <f t="shared" si="0"/>
        <v/>
      </c>
      <c r="C59" s="173" t="str">
        <f t="shared" si="1"/>
        <v/>
      </c>
      <c r="D59" s="173" t="str">
        <f t="shared" si="2"/>
        <v/>
      </c>
      <c r="E59" s="174" t="s">
        <v>99</v>
      </c>
      <c r="F59" s="174" t="s">
        <v>100</v>
      </c>
      <c r="G59" s="174" t="s">
        <v>125</v>
      </c>
      <c r="H59" s="174" t="s">
        <v>126</v>
      </c>
      <c r="I59" s="174">
        <v>9</v>
      </c>
      <c r="J59" s="174"/>
      <c r="K59" s="174"/>
      <c r="L59" s="174" t="s">
        <v>194</v>
      </c>
      <c r="M59" s="174" t="s">
        <v>104</v>
      </c>
      <c r="N59" s="174">
        <v>0.56999999999999995</v>
      </c>
      <c r="O59" s="174">
        <v>1.6</v>
      </c>
      <c r="P59" s="174" t="s">
        <v>110</v>
      </c>
      <c r="Q59" s="175" t="s">
        <v>195</v>
      </c>
      <c r="R59" s="175" t="s">
        <v>107</v>
      </c>
    </row>
    <row r="60" spans="2:18" ht="20.100000000000001" customHeight="1" x14ac:dyDescent="0.4">
      <c r="B60" s="173" t="str">
        <f t="shared" si="0"/>
        <v/>
      </c>
      <c r="C60" s="173" t="str">
        <f t="shared" si="1"/>
        <v/>
      </c>
      <c r="D60" s="173" t="str">
        <f t="shared" si="2"/>
        <v/>
      </c>
      <c r="E60" s="174" t="s">
        <v>99</v>
      </c>
      <c r="F60" s="174" t="s">
        <v>100</v>
      </c>
      <c r="G60" s="174" t="s">
        <v>151</v>
      </c>
      <c r="H60" s="174" t="s">
        <v>152</v>
      </c>
      <c r="I60" s="174">
        <v>9</v>
      </c>
      <c r="J60" s="174"/>
      <c r="K60" s="174"/>
      <c r="L60" s="174" t="s">
        <v>172</v>
      </c>
      <c r="M60" s="174" t="s">
        <v>104</v>
      </c>
      <c r="N60" s="174">
        <v>0.56999999999999995</v>
      </c>
      <c r="O60" s="174">
        <v>1.6</v>
      </c>
      <c r="P60" s="174" t="s">
        <v>110</v>
      </c>
      <c r="Q60" s="175" t="s">
        <v>196</v>
      </c>
      <c r="R60" s="175" t="s">
        <v>107</v>
      </c>
    </row>
    <row r="61" spans="2:18" ht="20.100000000000001" customHeight="1" x14ac:dyDescent="0.4">
      <c r="B61" s="173" t="str">
        <f t="shared" si="0"/>
        <v/>
      </c>
      <c r="C61" s="173" t="str">
        <f t="shared" si="1"/>
        <v/>
      </c>
      <c r="D61" s="173" t="str">
        <f t="shared" si="2"/>
        <v/>
      </c>
      <c r="E61" s="174" t="s">
        <v>99</v>
      </c>
      <c r="F61" s="174" t="s">
        <v>100</v>
      </c>
      <c r="G61" s="174" t="s">
        <v>128</v>
      </c>
      <c r="H61" s="174" t="s">
        <v>194</v>
      </c>
      <c r="I61" s="174">
        <v>9</v>
      </c>
      <c r="J61" s="174"/>
      <c r="K61" s="174"/>
      <c r="L61" s="174" t="s">
        <v>129</v>
      </c>
      <c r="M61" s="174" t="s">
        <v>104</v>
      </c>
      <c r="N61" s="174">
        <v>0.53</v>
      </c>
      <c r="O61" s="174">
        <v>1.6</v>
      </c>
      <c r="P61" s="174" t="s">
        <v>110</v>
      </c>
      <c r="Q61" s="175" t="s">
        <v>197</v>
      </c>
      <c r="R61" s="175" t="s">
        <v>107</v>
      </c>
    </row>
    <row r="62" spans="2:18" ht="20.100000000000001" customHeight="1" x14ac:dyDescent="0.4">
      <c r="B62" s="173" t="str">
        <f t="shared" si="0"/>
        <v/>
      </c>
      <c r="C62" s="173" t="str">
        <f t="shared" si="1"/>
        <v/>
      </c>
      <c r="D62" s="173" t="str">
        <f t="shared" si="2"/>
        <v/>
      </c>
      <c r="E62" s="174" t="s">
        <v>99</v>
      </c>
      <c r="F62" s="174" t="s">
        <v>100</v>
      </c>
      <c r="G62" s="174" t="s">
        <v>132</v>
      </c>
      <c r="H62" s="174" t="s">
        <v>194</v>
      </c>
      <c r="I62" s="174">
        <v>9</v>
      </c>
      <c r="J62" s="174"/>
      <c r="K62" s="174"/>
      <c r="L62" s="174" t="s">
        <v>133</v>
      </c>
      <c r="M62" s="174" t="s">
        <v>104</v>
      </c>
      <c r="N62" s="174">
        <v>0.53</v>
      </c>
      <c r="O62" s="174">
        <v>1.6</v>
      </c>
      <c r="P62" s="174" t="s">
        <v>110</v>
      </c>
      <c r="Q62" s="175" t="s">
        <v>198</v>
      </c>
      <c r="R62" s="175" t="s">
        <v>107</v>
      </c>
    </row>
    <row r="63" spans="2:18" ht="20.100000000000001" customHeight="1" x14ac:dyDescent="0.4">
      <c r="B63" s="173" t="str">
        <f t="shared" si="0"/>
        <v/>
      </c>
      <c r="C63" s="173" t="str">
        <f t="shared" si="1"/>
        <v/>
      </c>
      <c r="D63" s="173" t="str">
        <f t="shared" si="2"/>
        <v/>
      </c>
      <c r="E63" s="174" t="s">
        <v>99</v>
      </c>
      <c r="F63" s="174" t="s">
        <v>100</v>
      </c>
      <c r="G63" s="174" t="s">
        <v>125</v>
      </c>
      <c r="H63" s="174" t="s">
        <v>194</v>
      </c>
      <c r="I63" s="174">
        <v>9</v>
      </c>
      <c r="J63" s="174"/>
      <c r="K63" s="174"/>
      <c r="L63" s="174" t="s">
        <v>126</v>
      </c>
      <c r="M63" s="174" t="s">
        <v>104</v>
      </c>
      <c r="N63" s="174">
        <v>0.53</v>
      </c>
      <c r="O63" s="174">
        <v>1.6</v>
      </c>
      <c r="P63" s="174" t="s">
        <v>110</v>
      </c>
      <c r="Q63" s="175" t="s">
        <v>199</v>
      </c>
      <c r="R63" s="175" t="s">
        <v>107</v>
      </c>
    </row>
    <row r="64" spans="2:18" ht="20.100000000000001" customHeight="1" x14ac:dyDescent="0.4">
      <c r="B64" s="173" t="str">
        <f t="shared" si="0"/>
        <v/>
      </c>
      <c r="C64" s="173" t="str">
        <f t="shared" si="1"/>
        <v/>
      </c>
      <c r="D64" s="173" t="str">
        <f t="shared" si="2"/>
        <v/>
      </c>
      <c r="E64" s="174" t="s">
        <v>99</v>
      </c>
      <c r="F64" s="174" t="s">
        <v>100</v>
      </c>
      <c r="G64" s="174" t="s">
        <v>151</v>
      </c>
      <c r="H64" s="174" t="s">
        <v>172</v>
      </c>
      <c r="I64" s="174">
        <v>9</v>
      </c>
      <c r="J64" s="174"/>
      <c r="K64" s="174"/>
      <c r="L64" s="174" t="s">
        <v>152</v>
      </c>
      <c r="M64" s="174" t="s">
        <v>104</v>
      </c>
      <c r="N64" s="174">
        <v>0.53</v>
      </c>
      <c r="O64" s="174">
        <v>1.6</v>
      </c>
      <c r="P64" s="174" t="s">
        <v>110</v>
      </c>
      <c r="Q64" s="175" t="s">
        <v>200</v>
      </c>
      <c r="R64" s="175" t="s">
        <v>107</v>
      </c>
    </row>
    <row r="65" spans="2:18" ht="20.100000000000001" customHeight="1" x14ac:dyDescent="0.4">
      <c r="B65" s="173" t="str">
        <f t="shared" si="0"/>
        <v/>
      </c>
      <c r="C65" s="173" t="str">
        <f t="shared" si="1"/>
        <v/>
      </c>
      <c r="D65" s="173" t="str">
        <f t="shared" si="2"/>
        <v/>
      </c>
      <c r="E65" s="174" t="s">
        <v>99</v>
      </c>
      <c r="F65" s="174" t="s">
        <v>113</v>
      </c>
      <c r="G65" s="174" t="s">
        <v>125</v>
      </c>
      <c r="H65" s="174" t="s">
        <v>126</v>
      </c>
      <c r="I65" s="174">
        <v>9</v>
      </c>
      <c r="J65" s="174"/>
      <c r="K65" s="174"/>
      <c r="L65" s="174" t="s">
        <v>201</v>
      </c>
      <c r="M65" s="174" t="s">
        <v>104</v>
      </c>
      <c r="N65" s="174">
        <v>0.45</v>
      </c>
      <c r="O65" s="174">
        <v>1.6</v>
      </c>
      <c r="P65" s="174" t="s">
        <v>110</v>
      </c>
      <c r="Q65" s="175" t="s">
        <v>202</v>
      </c>
      <c r="R65" s="175" t="s">
        <v>107</v>
      </c>
    </row>
    <row r="66" spans="2:18" ht="20.100000000000001" customHeight="1" x14ac:dyDescent="0.4">
      <c r="B66" s="173" t="str">
        <f t="shared" si="0"/>
        <v/>
      </c>
      <c r="C66" s="173" t="str">
        <f t="shared" si="1"/>
        <v/>
      </c>
      <c r="D66" s="173" t="str">
        <f t="shared" si="2"/>
        <v/>
      </c>
      <c r="E66" s="174" t="s">
        <v>99</v>
      </c>
      <c r="F66" s="174" t="s">
        <v>113</v>
      </c>
      <c r="G66" s="174" t="s">
        <v>151</v>
      </c>
      <c r="H66" s="174" t="s">
        <v>152</v>
      </c>
      <c r="I66" s="174">
        <v>9</v>
      </c>
      <c r="J66" s="174"/>
      <c r="K66" s="174"/>
      <c r="L66" s="174" t="s">
        <v>141</v>
      </c>
      <c r="M66" s="174" t="s">
        <v>104</v>
      </c>
      <c r="N66" s="174">
        <v>0.45</v>
      </c>
      <c r="O66" s="174">
        <v>1.6</v>
      </c>
      <c r="P66" s="174" t="s">
        <v>110</v>
      </c>
      <c r="Q66" s="175" t="s">
        <v>203</v>
      </c>
      <c r="R66" s="175" t="s">
        <v>107</v>
      </c>
    </row>
    <row r="67" spans="2:18" ht="20.100000000000001" customHeight="1" x14ac:dyDescent="0.4">
      <c r="B67" s="173" t="str">
        <f t="shared" si="0"/>
        <v/>
      </c>
      <c r="C67" s="173" t="str">
        <f t="shared" si="1"/>
        <v/>
      </c>
      <c r="D67" s="173" t="str">
        <f t="shared" si="2"/>
        <v/>
      </c>
      <c r="E67" s="174" t="s">
        <v>99</v>
      </c>
      <c r="F67" s="174" t="s">
        <v>117</v>
      </c>
      <c r="G67" s="174" t="s">
        <v>125</v>
      </c>
      <c r="H67" s="174" t="s">
        <v>201</v>
      </c>
      <c r="I67" s="174">
        <v>9</v>
      </c>
      <c r="J67" s="174"/>
      <c r="K67" s="174"/>
      <c r="L67" s="174" t="s">
        <v>126</v>
      </c>
      <c r="M67" s="174" t="s">
        <v>104</v>
      </c>
      <c r="N67" s="174">
        <v>0.38</v>
      </c>
      <c r="O67" s="174">
        <v>1.6</v>
      </c>
      <c r="P67" s="174" t="s">
        <v>110</v>
      </c>
      <c r="Q67" s="175" t="s">
        <v>204</v>
      </c>
      <c r="R67" s="175" t="s">
        <v>107</v>
      </c>
    </row>
    <row r="68" spans="2:18" ht="20.100000000000001" customHeight="1" x14ac:dyDescent="0.4">
      <c r="B68" s="173" t="str">
        <f t="shared" si="0"/>
        <v/>
      </c>
      <c r="C68" s="173" t="str">
        <f t="shared" si="1"/>
        <v/>
      </c>
      <c r="D68" s="173" t="str">
        <f t="shared" si="2"/>
        <v/>
      </c>
      <c r="E68" s="174" t="s">
        <v>99</v>
      </c>
      <c r="F68" s="174" t="s">
        <v>117</v>
      </c>
      <c r="G68" s="174" t="s">
        <v>151</v>
      </c>
      <c r="H68" s="174" t="s">
        <v>141</v>
      </c>
      <c r="I68" s="174">
        <v>9</v>
      </c>
      <c r="J68" s="174"/>
      <c r="K68" s="174"/>
      <c r="L68" s="174" t="s">
        <v>152</v>
      </c>
      <c r="M68" s="174" t="s">
        <v>104</v>
      </c>
      <c r="N68" s="174">
        <v>0.38</v>
      </c>
      <c r="O68" s="174">
        <v>1.6</v>
      </c>
      <c r="P68" s="174" t="s">
        <v>110</v>
      </c>
      <c r="Q68" s="175" t="s">
        <v>205</v>
      </c>
      <c r="R68" s="175" t="s">
        <v>107</v>
      </c>
    </row>
    <row r="69" spans="2:18" ht="20.100000000000001" customHeight="1" x14ac:dyDescent="0.4">
      <c r="B69" s="173" t="str">
        <f t="shared" si="0"/>
        <v/>
      </c>
      <c r="C69" s="173" t="str">
        <f t="shared" si="1"/>
        <v/>
      </c>
      <c r="D69" s="173" t="str">
        <f t="shared" si="2"/>
        <v/>
      </c>
      <c r="E69" s="174" t="s">
        <v>99</v>
      </c>
      <c r="F69" s="174" t="s">
        <v>117</v>
      </c>
      <c r="G69" s="174" t="s">
        <v>128</v>
      </c>
      <c r="H69" s="174" t="s">
        <v>201</v>
      </c>
      <c r="I69" s="174">
        <v>9</v>
      </c>
      <c r="J69" s="174"/>
      <c r="K69" s="174"/>
      <c r="L69" s="174" t="s">
        <v>129</v>
      </c>
      <c r="M69" s="174" t="s">
        <v>104</v>
      </c>
      <c r="N69" s="174">
        <v>0.38</v>
      </c>
      <c r="O69" s="174">
        <v>1.6</v>
      </c>
      <c r="P69" s="174" t="s">
        <v>110</v>
      </c>
      <c r="Q69" s="175" t="s">
        <v>206</v>
      </c>
      <c r="R69" s="175" t="s">
        <v>107</v>
      </c>
    </row>
    <row r="70" spans="2:18" ht="20.100000000000001" customHeight="1" x14ac:dyDescent="0.4">
      <c r="B70" s="173" t="str">
        <f t="shared" si="0"/>
        <v/>
      </c>
      <c r="C70" s="173" t="str">
        <f t="shared" si="1"/>
        <v/>
      </c>
      <c r="D70" s="173" t="str">
        <f t="shared" si="2"/>
        <v/>
      </c>
      <c r="E70" s="174" t="s">
        <v>99</v>
      </c>
      <c r="F70" s="174" t="s">
        <v>117</v>
      </c>
      <c r="G70" s="174" t="s">
        <v>132</v>
      </c>
      <c r="H70" s="174" t="s">
        <v>201</v>
      </c>
      <c r="I70" s="174">
        <v>9</v>
      </c>
      <c r="J70" s="174"/>
      <c r="K70" s="174"/>
      <c r="L70" s="174" t="s">
        <v>133</v>
      </c>
      <c r="M70" s="174" t="s">
        <v>104</v>
      </c>
      <c r="N70" s="174">
        <v>0.38</v>
      </c>
      <c r="O70" s="174">
        <v>1.6</v>
      </c>
      <c r="P70" s="174" t="s">
        <v>110</v>
      </c>
      <c r="Q70" s="175" t="s">
        <v>207</v>
      </c>
      <c r="R70" s="175" t="s">
        <v>107</v>
      </c>
    </row>
    <row r="71" spans="2:18" ht="20.100000000000001" customHeight="1" x14ac:dyDescent="0.4">
      <c r="B71" s="173" t="str">
        <f t="shared" si="0"/>
        <v/>
      </c>
      <c r="C71" s="173" t="str">
        <f t="shared" si="1"/>
        <v/>
      </c>
      <c r="D71" s="173" t="str">
        <f t="shared" si="2"/>
        <v/>
      </c>
      <c r="E71" s="174" t="s">
        <v>99</v>
      </c>
      <c r="F71" s="174" t="s">
        <v>123</v>
      </c>
      <c r="G71" s="174" t="s">
        <v>151</v>
      </c>
      <c r="H71" s="174" t="s">
        <v>152</v>
      </c>
      <c r="I71" s="174">
        <v>9</v>
      </c>
      <c r="J71" s="174"/>
      <c r="K71" s="174"/>
      <c r="L71" s="174" t="s">
        <v>181</v>
      </c>
      <c r="M71" s="174" t="s">
        <v>104</v>
      </c>
      <c r="N71" s="174">
        <v>0.42</v>
      </c>
      <c r="O71" s="174">
        <v>1.6</v>
      </c>
      <c r="P71" s="174" t="s">
        <v>110</v>
      </c>
      <c r="Q71" s="175" t="s">
        <v>208</v>
      </c>
      <c r="R71" s="175" t="s">
        <v>107</v>
      </c>
    </row>
    <row r="72" spans="2:18" ht="20.100000000000001" customHeight="1" x14ac:dyDescent="0.4">
      <c r="B72" s="173" t="str">
        <f t="shared" si="0"/>
        <v/>
      </c>
      <c r="C72" s="173" t="str">
        <f t="shared" si="1"/>
        <v/>
      </c>
      <c r="D72" s="173" t="str">
        <f t="shared" si="2"/>
        <v/>
      </c>
      <c r="E72" s="174" t="s">
        <v>99</v>
      </c>
      <c r="F72" s="174" t="s">
        <v>123</v>
      </c>
      <c r="G72" s="174" t="s">
        <v>151</v>
      </c>
      <c r="H72" s="174" t="s">
        <v>181</v>
      </c>
      <c r="I72" s="174">
        <v>9</v>
      </c>
      <c r="J72" s="174"/>
      <c r="K72" s="174"/>
      <c r="L72" s="174" t="s">
        <v>152</v>
      </c>
      <c r="M72" s="174" t="s">
        <v>104</v>
      </c>
      <c r="N72" s="174">
        <v>0.37</v>
      </c>
      <c r="O72" s="174">
        <v>1.6</v>
      </c>
      <c r="P72" s="174" t="s">
        <v>110</v>
      </c>
      <c r="Q72" s="175" t="s">
        <v>209</v>
      </c>
      <c r="R72" s="175" t="s">
        <v>107</v>
      </c>
    </row>
    <row r="73" spans="2:18" ht="20.100000000000001" customHeight="1" x14ac:dyDescent="0.4">
      <c r="B73" s="173" t="str">
        <f t="shared" si="0"/>
        <v/>
      </c>
      <c r="C73" s="173" t="str">
        <f t="shared" si="1"/>
        <v/>
      </c>
      <c r="D73" s="173" t="str">
        <f t="shared" si="2"/>
        <v/>
      </c>
      <c r="E73" s="174" t="s">
        <v>99</v>
      </c>
      <c r="F73" s="174" t="s">
        <v>100</v>
      </c>
      <c r="G73" s="174" t="s">
        <v>101</v>
      </c>
      <c r="H73" s="174" t="s">
        <v>102</v>
      </c>
      <c r="I73" s="174">
        <v>12</v>
      </c>
      <c r="J73" s="174"/>
      <c r="K73" s="174"/>
      <c r="L73" s="174" t="s">
        <v>103</v>
      </c>
      <c r="M73" s="174" t="s">
        <v>190</v>
      </c>
      <c r="N73" s="174">
        <v>0.57999999999999996</v>
      </c>
      <c r="O73" s="174">
        <v>1.7</v>
      </c>
      <c r="P73" s="174" t="s">
        <v>192</v>
      </c>
      <c r="Q73" s="175" t="s">
        <v>210</v>
      </c>
      <c r="R73" s="175" t="s">
        <v>107</v>
      </c>
    </row>
    <row r="74" spans="2:18" ht="20.100000000000001" customHeight="1" x14ac:dyDescent="0.4">
      <c r="B74" s="173" t="str">
        <f t="shared" si="0"/>
        <v/>
      </c>
      <c r="C74" s="173" t="str">
        <f t="shared" si="1"/>
        <v/>
      </c>
      <c r="D74" s="173" t="str">
        <f t="shared" si="2"/>
        <v/>
      </c>
      <c r="E74" s="174" t="s">
        <v>99</v>
      </c>
      <c r="F74" s="174" t="s">
        <v>100</v>
      </c>
      <c r="G74" s="174" t="s">
        <v>101</v>
      </c>
      <c r="H74" s="174" t="s">
        <v>103</v>
      </c>
      <c r="I74" s="174">
        <v>12</v>
      </c>
      <c r="J74" s="174"/>
      <c r="K74" s="174"/>
      <c r="L74" s="174" t="s">
        <v>102</v>
      </c>
      <c r="M74" s="174" t="s">
        <v>190</v>
      </c>
      <c r="N74" s="174">
        <v>0.54</v>
      </c>
      <c r="O74" s="174">
        <v>1.7</v>
      </c>
      <c r="P74" s="174" t="s">
        <v>110</v>
      </c>
      <c r="Q74" s="175" t="s">
        <v>211</v>
      </c>
      <c r="R74" s="175" t="s">
        <v>107</v>
      </c>
    </row>
    <row r="75" spans="2:18" ht="20.100000000000001" customHeight="1" x14ac:dyDescent="0.4">
      <c r="B75" s="173" t="str">
        <f t="shared" si="0"/>
        <v/>
      </c>
      <c r="C75" s="173" t="str">
        <f t="shared" si="1"/>
        <v/>
      </c>
      <c r="D75" s="173" t="str">
        <f t="shared" si="2"/>
        <v/>
      </c>
      <c r="E75" s="174" t="s">
        <v>99</v>
      </c>
      <c r="F75" s="174" t="s">
        <v>113</v>
      </c>
      <c r="G75" s="174" t="s">
        <v>125</v>
      </c>
      <c r="H75" s="174" t="s">
        <v>126</v>
      </c>
      <c r="I75" s="174">
        <v>11</v>
      </c>
      <c r="J75" s="174"/>
      <c r="K75" s="174"/>
      <c r="L75" s="174" t="s">
        <v>114</v>
      </c>
      <c r="M75" s="174" t="s">
        <v>190</v>
      </c>
      <c r="N75" s="174">
        <v>0.45</v>
      </c>
      <c r="O75" s="174">
        <v>1.7</v>
      </c>
      <c r="P75" s="174" t="s">
        <v>110</v>
      </c>
      <c r="Q75" s="175" t="s">
        <v>212</v>
      </c>
      <c r="R75" s="175" t="s">
        <v>107</v>
      </c>
    </row>
    <row r="76" spans="2:18" ht="20.100000000000001" customHeight="1" x14ac:dyDescent="0.4">
      <c r="B76" s="173" t="str">
        <f t="shared" si="0"/>
        <v/>
      </c>
      <c r="C76" s="173" t="str">
        <f t="shared" si="1"/>
        <v/>
      </c>
      <c r="D76" s="173" t="str">
        <f t="shared" si="2"/>
        <v/>
      </c>
      <c r="E76" s="174" t="s">
        <v>99</v>
      </c>
      <c r="F76" s="174" t="s">
        <v>117</v>
      </c>
      <c r="G76" s="174" t="s">
        <v>125</v>
      </c>
      <c r="H76" s="174" t="s">
        <v>114</v>
      </c>
      <c r="I76" s="174">
        <v>11</v>
      </c>
      <c r="J76" s="174"/>
      <c r="K76" s="174"/>
      <c r="L76" s="174" t="s">
        <v>126</v>
      </c>
      <c r="M76" s="174" t="s">
        <v>190</v>
      </c>
      <c r="N76" s="174">
        <v>0.39</v>
      </c>
      <c r="O76" s="174">
        <v>1.7</v>
      </c>
      <c r="P76" s="174" t="s">
        <v>192</v>
      </c>
      <c r="Q76" s="175" t="s">
        <v>213</v>
      </c>
      <c r="R76" s="175" t="s">
        <v>107</v>
      </c>
    </row>
    <row r="77" spans="2:18" ht="20.100000000000001" customHeight="1" x14ac:dyDescent="0.4">
      <c r="B77" s="173" t="str">
        <f t="shared" si="0"/>
        <v/>
      </c>
      <c r="C77" s="173" t="str">
        <f t="shared" si="1"/>
        <v/>
      </c>
      <c r="D77" s="173" t="str">
        <f t="shared" si="2"/>
        <v/>
      </c>
      <c r="E77" s="174" t="s">
        <v>99</v>
      </c>
      <c r="F77" s="174" t="s">
        <v>117</v>
      </c>
      <c r="G77" s="174" t="s">
        <v>128</v>
      </c>
      <c r="H77" s="174" t="s">
        <v>114</v>
      </c>
      <c r="I77" s="174">
        <v>11</v>
      </c>
      <c r="J77" s="174"/>
      <c r="K77" s="174"/>
      <c r="L77" s="174" t="s">
        <v>129</v>
      </c>
      <c r="M77" s="174" t="s">
        <v>190</v>
      </c>
      <c r="N77" s="174">
        <v>0.39</v>
      </c>
      <c r="O77" s="174">
        <v>1.7</v>
      </c>
      <c r="P77" s="174" t="s">
        <v>130</v>
      </c>
      <c r="Q77" s="175" t="s">
        <v>214</v>
      </c>
      <c r="R77" s="175" t="s">
        <v>107</v>
      </c>
    </row>
    <row r="78" spans="2:18" ht="20.100000000000001" customHeight="1" x14ac:dyDescent="0.4">
      <c r="B78" s="173" t="str">
        <f t="shared" si="0"/>
        <v/>
      </c>
      <c r="C78" s="173" t="str">
        <f t="shared" si="1"/>
        <v/>
      </c>
      <c r="D78" s="173" t="str">
        <f t="shared" si="2"/>
        <v/>
      </c>
      <c r="E78" s="174" t="s">
        <v>99</v>
      </c>
      <c r="F78" s="174" t="s">
        <v>117</v>
      </c>
      <c r="G78" s="174" t="s">
        <v>132</v>
      </c>
      <c r="H78" s="174" t="s">
        <v>114</v>
      </c>
      <c r="I78" s="174">
        <v>11</v>
      </c>
      <c r="J78" s="174"/>
      <c r="K78" s="174"/>
      <c r="L78" s="174" t="s">
        <v>133</v>
      </c>
      <c r="M78" s="174" t="s">
        <v>190</v>
      </c>
      <c r="N78" s="174">
        <v>0.39</v>
      </c>
      <c r="O78" s="174">
        <v>1.7</v>
      </c>
      <c r="P78" s="174" t="s">
        <v>130</v>
      </c>
      <c r="Q78" s="175" t="s">
        <v>215</v>
      </c>
      <c r="R78" s="175" t="s">
        <v>107</v>
      </c>
    </row>
    <row r="79" spans="2:18" ht="20.100000000000001" customHeight="1" x14ac:dyDescent="0.4">
      <c r="B79" s="173" t="str">
        <f t="shared" si="0"/>
        <v/>
      </c>
      <c r="C79" s="173" t="str">
        <f t="shared" si="1"/>
        <v/>
      </c>
      <c r="D79" s="173" t="str">
        <f t="shared" si="2"/>
        <v/>
      </c>
      <c r="E79" s="174" t="s">
        <v>99</v>
      </c>
      <c r="F79" s="174" t="s">
        <v>123</v>
      </c>
      <c r="G79" s="174" t="s">
        <v>101</v>
      </c>
      <c r="H79" s="174" t="s">
        <v>102</v>
      </c>
      <c r="I79" s="174">
        <v>12</v>
      </c>
      <c r="J79" s="174"/>
      <c r="K79" s="174"/>
      <c r="L79" s="174" t="s">
        <v>120</v>
      </c>
      <c r="M79" s="174" t="s">
        <v>190</v>
      </c>
      <c r="N79" s="174">
        <v>0.43</v>
      </c>
      <c r="O79" s="174">
        <v>1.7</v>
      </c>
      <c r="P79" s="174" t="s">
        <v>105</v>
      </c>
      <c r="Q79" s="175" t="s">
        <v>216</v>
      </c>
      <c r="R79" s="175" t="s">
        <v>107</v>
      </c>
    </row>
    <row r="80" spans="2:18" ht="20.100000000000001" customHeight="1" x14ac:dyDescent="0.4">
      <c r="B80" s="173" t="str">
        <f t="shared" ref="B80:B143" si="4">IF(OR($C$9="",$C$10=""),"",IFERROR(IF(AND($U$20&lt;&gt;R80,$V$20&lt;&gt;R80),"－",IF(AND(COUNTIF($C$9,"*樹脂スペーサー*")&gt;0,OR(M80="空気",F80="一般",F80="一般ＰＧ")),"－",IF(AND($W$23&gt;0,$W$23&gt;=O80),$U$23,IF(AND($W$24&gt;0,$W$24&gt;=O80),$U$24,IF(AND($W$25&gt;0,$W$25&gt;=O80),$U$25,IF(AND($W$26&gt;0,$W$26&gt;=O80),$U$26,IF(AND($W$27&gt;0,$W$27&gt;=O80),$U$27,IF(AND($W$28&gt;0,$W$28&gt;=O80),$U$28,IF(AND($W$29&gt;0,$W$29&gt;=O80),$U$29,"－"))))))))),"－"))</f>
        <v/>
      </c>
      <c r="C80" s="173" t="str">
        <f t="shared" ref="C80:C143" si="5">IF(B80="","",IF(B80&lt;&gt;"－",VLOOKUP(B80,$U$23:$V$29,2,FALSE),"－"))</f>
        <v/>
      </c>
      <c r="D80" s="173" t="str">
        <f t="shared" ref="D80:D143" si="6">IF($H$9="","",IF(AND(COUNTIF($V$32,"*樹脂スペーサー*")&gt;0,OR(M80="空気",F80="一般",F80="一般ＰＧ")),"－",IF(AND($V$33&lt;&gt;R80,$W$33&lt;&gt;R80),"－",IF(MID($H$9,10,1)="Z",IF(N80&lt;=0.7,"○","－"),IF($V$34&gt;=O80,"○","－")))))</f>
        <v/>
      </c>
      <c r="E80" s="174" t="s">
        <v>99</v>
      </c>
      <c r="F80" s="174" t="s">
        <v>123</v>
      </c>
      <c r="G80" s="174" t="s">
        <v>101</v>
      </c>
      <c r="H80" s="174" t="s">
        <v>120</v>
      </c>
      <c r="I80" s="174">
        <v>12</v>
      </c>
      <c r="J80" s="174"/>
      <c r="K80" s="174"/>
      <c r="L80" s="174" t="s">
        <v>102</v>
      </c>
      <c r="M80" s="174" t="s">
        <v>190</v>
      </c>
      <c r="N80" s="174">
        <v>0.37</v>
      </c>
      <c r="O80" s="174">
        <v>1.7</v>
      </c>
      <c r="P80" s="174" t="s">
        <v>110</v>
      </c>
      <c r="Q80" s="175" t="s">
        <v>217</v>
      </c>
      <c r="R80" s="175" t="s">
        <v>107</v>
      </c>
    </row>
    <row r="81" spans="2:18" ht="20.100000000000001" customHeight="1" x14ac:dyDescent="0.4">
      <c r="B81" s="173" t="str">
        <f t="shared" si="4"/>
        <v/>
      </c>
      <c r="C81" s="173" t="str">
        <f t="shared" si="5"/>
        <v/>
      </c>
      <c r="D81" s="173" t="str">
        <f t="shared" si="6"/>
        <v/>
      </c>
      <c r="E81" s="174" t="s">
        <v>99</v>
      </c>
      <c r="F81" s="174" t="s">
        <v>100</v>
      </c>
      <c r="G81" s="174" t="s">
        <v>101</v>
      </c>
      <c r="H81" s="174" t="s">
        <v>218</v>
      </c>
      <c r="I81" s="174">
        <v>8</v>
      </c>
      <c r="J81" s="174"/>
      <c r="K81" s="174"/>
      <c r="L81" s="174" t="s">
        <v>194</v>
      </c>
      <c r="M81" s="174" t="s">
        <v>104</v>
      </c>
      <c r="N81" s="174">
        <v>0.56999999999999995</v>
      </c>
      <c r="O81" s="174">
        <v>1.7</v>
      </c>
      <c r="P81" s="174" t="s">
        <v>110</v>
      </c>
      <c r="Q81" s="175" t="s">
        <v>219</v>
      </c>
      <c r="R81" s="175" t="s">
        <v>107</v>
      </c>
    </row>
    <row r="82" spans="2:18" ht="20.100000000000001" customHeight="1" x14ac:dyDescent="0.4">
      <c r="B82" s="173" t="str">
        <f t="shared" si="4"/>
        <v/>
      </c>
      <c r="C82" s="173" t="str">
        <f t="shared" si="5"/>
        <v/>
      </c>
      <c r="D82" s="173" t="str">
        <f t="shared" si="6"/>
        <v/>
      </c>
      <c r="E82" s="174" t="s">
        <v>99</v>
      </c>
      <c r="F82" s="174" t="s">
        <v>100</v>
      </c>
      <c r="G82" s="174" t="s">
        <v>151</v>
      </c>
      <c r="H82" s="174" t="s">
        <v>152</v>
      </c>
      <c r="I82" s="174">
        <v>8</v>
      </c>
      <c r="J82" s="174"/>
      <c r="K82" s="174"/>
      <c r="L82" s="174" t="s">
        <v>194</v>
      </c>
      <c r="M82" s="174" t="s">
        <v>104</v>
      </c>
      <c r="N82" s="174">
        <v>0.56999999999999995</v>
      </c>
      <c r="O82" s="174">
        <v>1.7</v>
      </c>
      <c r="P82" s="174" t="s">
        <v>110</v>
      </c>
      <c r="Q82" s="175" t="s">
        <v>220</v>
      </c>
      <c r="R82" s="175" t="s">
        <v>107</v>
      </c>
    </row>
    <row r="83" spans="2:18" ht="20.100000000000001" customHeight="1" x14ac:dyDescent="0.4">
      <c r="B83" s="173" t="str">
        <f t="shared" si="4"/>
        <v/>
      </c>
      <c r="C83" s="173" t="str">
        <f t="shared" si="5"/>
        <v/>
      </c>
      <c r="D83" s="173" t="str">
        <f t="shared" si="6"/>
        <v/>
      </c>
      <c r="E83" s="174" t="s">
        <v>99</v>
      </c>
      <c r="F83" s="174" t="s">
        <v>100</v>
      </c>
      <c r="G83" s="174" t="s">
        <v>221</v>
      </c>
      <c r="H83" s="174" t="s">
        <v>222</v>
      </c>
      <c r="I83" s="174">
        <v>8</v>
      </c>
      <c r="J83" s="174"/>
      <c r="K83" s="174"/>
      <c r="L83" s="174" t="s">
        <v>103</v>
      </c>
      <c r="M83" s="174" t="s">
        <v>104</v>
      </c>
      <c r="N83" s="174">
        <v>0.55000000000000004</v>
      </c>
      <c r="O83" s="174">
        <v>1.7</v>
      </c>
      <c r="P83" s="174" t="s">
        <v>105</v>
      </c>
      <c r="Q83" s="175" t="s">
        <v>223</v>
      </c>
      <c r="R83" s="175" t="s">
        <v>107</v>
      </c>
    </row>
    <row r="84" spans="2:18" ht="20.100000000000001" customHeight="1" x14ac:dyDescent="0.4">
      <c r="B84" s="173" t="str">
        <f t="shared" si="4"/>
        <v/>
      </c>
      <c r="C84" s="173" t="str">
        <f t="shared" si="5"/>
        <v/>
      </c>
      <c r="D84" s="173" t="str">
        <f t="shared" si="6"/>
        <v/>
      </c>
      <c r="E84" s="174" t="s">
        <v>99</v>
      </c>
      <c r="F84" s="174" t="s">
        <v>100</v>
      </c>
      <c r="G84" s="174" t="s">
        <v>224</v>
      </c>
      <c r="H84" s="174" t="s">
        <v>225</v>
      </c>
      <c r="I84" s="174">
        <v>8</v>
      </c>
      <c r="J84" s="174"/>
      <c r="K84" s="174"/>
      <c r="L84" s="174" t="s">
        <v>103</v>
      </c>
      <c r="M84" s="174" t="s">
        <v>104</v>
      </c>
      <c r="N84" s="174">
        <v>0.55000000000000004</v>
      </c>
      <c r="O84" s="174">
        <v>1.7</v>
      </c>
      <c r="P84" s="174" t="s">
        <v>110</v>
      </c>
      <c r="Q84" s="175" t="s">
        <v>226</v>
      </c>
      <c r="R84" s="175" t="s">
        <v>107</v>
      </c>
    </row>
    <row r="85" spans="2:18" ht="20.100000000000001" customHeight="1" x14ac:dyDescent="0.4">
      <c r="B85" s="173" t="str">
        <f t="shared" si="4"/>
        <v/>
      </c>
      <c r="C85" s="173" t="str">
        <f t="shared" si="5"/>
        <v/>
      </c>
      <c r="D85" s="173" t="str">
        <f t="shared" si="6"/>
        <v/>
      </c>
      <c r="E85" s="174" t="s">
        <v>99</v>
      </c>
      <c r="F85" s="174" t="s">
        <v>100</v>
      </c>
      <c r="G85" s="174" t="s">
        <v>227</v>
      </c>
      <c r="H85" s="174" t="s">
        <v>228</v>
      </c>
      <c r="I85" s="174">
        <v>8</v>
      </c>
      <c r="J85" s="174"/>
      <c r="K85" s="174"/>
      <c r="L85" s="174" t="s">
        <v>103</v>
      </c>
      <c r="M85" s="174" t="s">
        <v>104</v>
      </c>
      <c r="N85" s="174">
        <v>0.52</v>
      </c>
      <c r="O85" s="174">
        <v>1.7</v>
      </c>
      <c r="P85" s="174" t="s">
        <v>110</v>
      </c>
      <c r="Q85" s="175" t="s">
        <v>229</v>
      </c>
      <c r="R85" s="175" t="s">
        <v>107</v>
      </c>
    </row>
    <row r="86" spans="2:18" ht="20.100000000000001" customHeight="1" x14ac:dyDescent="0.4">
      <c r="B86" s="173" t="str">
        <f t="shared" si="4"/>
        <v/>
      </c>
      <c r="C86" s="173" t="str">
        <f t="shared" si="5"/>
        <v/>
      </c>
      <c r="D86" s="173" t="str">
        <f t="shared" si="6"/>
        <v/>
      </c>
      <c r="E86" s="174" t="s">
        <v>99</v>
      </c>
      <c r="F86" s="174" t="s">
        <v>100</v>
      </c>
      <c r="G86" s="174" t="s">
        <v>230</v>
      </c>
      <c r="H86" s="174" t="s">
        <v>231</v>
      </c>
      <c r="I86" s="174">
        <v>8</v>
      </c>
      <c r="J86" s="174"/>
      <c r="K86" s="174"/>
      <c r="L86" s="174" t="s">
        <v>103</v>
      </c>
      <c r="M86" s="174" t="s">
        <v>104</v>
      </c>
      <c r="N86" s="174">
        <v>0.52</v>
      </c>
      <c r="O86" s="174">
        <v>1.7</v>
      </c>
      <c r="P86" s="174" t="s">
        <v>110</v>
      </c>
      <c r="Q86" s="175" t="s">
        <v>232</v>
      </c>
      <c r="R86" s="175" t="s">
        <v>107</v>
      </c>
    </row>
    <row r="87" spans="2:18" ht="20.100000000000001" customHeight="1" x14ac:dyDescent="0.4">
      <c r="B87" s="173" t="str">
        <f t="shared" si="4"/>
        <v/>
      </c>
      <c r="C87" s="173" t="str">
        <f t="shared" si="5"/>
        <v/>
      </c>
      <c r="D87" s="173" t="str">
        <f t="shared" si="6"/>
        <v/>
      </c>
      <c r="E87" s="174" t="s">
        <v>99</v>
      </c>
      <c r="F87" s="174" t="s">
        <v>100</v>
      </c>
      <c r="G87" s="174" t="s">
        <v>101</v>
      </c>
      <c r="H87" s="174" t="s">
        <v>194</v>
      </c>
      <c r="I87" s="174">
        <v>8</v>
      </c>
      <c r="J87" s="174"/>
      <c r="K87" s="174"/>
      <c r="L87" s="174" t="s">
        <v>218</v>
      </c>
      <c r="M87" s="174" t="s">
        <v>104</v>
      </c>
      <c r="N87" s="174">
        <v>0.53</v>
      </c>
      <c r="O87" s="174">
        <v>1.7</v>
      </c>
      <c r="P87" s="174" t="s">
        <v>110</v>
      </c>
      <c r="Q87" s="175" t="s">
        <v>233</v>
      </c>
      <c r="R87" s="175" t="s">
        <v>107</v>
      </c>
    </row>
    <row r="88" spans="2:18" ht="20.100000000000001" customHeight="1" x14ac:dyDescent="0.4">
      <c r="B88" s="173" t="str">
        <f t="shared" si="4"/>
        <v/>
      </c>
      <c r="C88" s="173" t="str">
        <f t="shared" si="5"/>
        <v/>
      </c>
      <c r="D88" s="173" t="str">
        <f t="shared" si="6"/>
        <v/>
      </c>
      <c r="E88" s="174" t="s">
        <v>99</v>
      </c>
      <c r="F88" s="174" t="s">
        <v>100</v>
      </c>
      <c r="G88" s="174" t="s">
        <v>151</v>
      </c>
      <c r="H88" s="174" t="s">
        <v>194</v>
      </c>
      <c r="I88" s="174">
        <v>8</v>
      </c>
      <c r="J88" s="174"/>
      <c r="K88" s="174"/>
      <c r="L88" s="174" t="s">
        <v>152</v>
      </c>
      <c r="M88" s="174" t="s">
        <v>104</v>
      </c>
      <c r="N88" s="174">
        <v>0.53</v>
      </c>
      <c r="O88" s="174">
        <v>1.7</v>
      </c>
      <c r="P88" s="174" t="s">
        <v>110</v>
      </c>
      <c r="Q88" s="175" t="s">
        <v>234</v>
      </c>
      <c r="R88" s="175" t="s">
        <v>107</v>
      </c>
    </row>
    <row r="89" spans="2:18" ht="20.100000000000001" customHeight="1" x14ac:dyDescent="0.4">
      <c r="B89" s="173" t="str">
        <f t="shared" si="4"/>
        <v/>
      </c>
      <c r="C89" s="173" t="str">
        <f t="shared" si="5"/>
        <v/>
      </c>
      <c r="D89" s="173" t="str">
        <f t="shared" si="6"/>
        <v/>
      </c>
      <c r="E89" s="174" t="s">
        <v>99</v>
      </c>
      <c r="F89" s="174" t="s">
        <v>100</v>
      </c>
      <c r="G89" s="174" t="s">
        <v>221</v>
      </c>
      <c r="H89" s="174" t="s">
        <v>103</v>
      </c>
      <c r="I89" s="174">
        <v>8</v>
      </c>
      <c r="J89" s="174"/>
      <c r="K89" s="174"/>
      <c r="L89" s="174" t="s">
        <v>222</v>
      </c>
      <c r="M89" s="174" t="s">
        <v>104</v>
      </c>
      <c r="N89" s="174">
        <v>0.54</v>
      </c>
      <c r="O89" s="174">
        <v>1.7</v>
      </c>
      <c r="P89" s="174" t="s">
        <v>110</v>
      </c>
      <c r="Q89" s="175" t="s">
        <v>235</v>
      </c>
      <c r="R89" s="175" t="s">
        <v>107</v>
      </c>
    </row>
    <row r="90" spans="2:18" ht="20.100000000000001" customHeight="1" x14ac:dyDescent="0.4">
      <c r="B90" s="173" t="str">
        <f t="shared" si="4"/>
        <v/>
      </c>
      <c r="C90" s="173" t="str">
        <f t="shared" si="5"/>
        <v/>
      </c>
      <c r="D90" s="173" t="str">
        <f t="shared" si="6"/>
        <v/>
      </c>
      <c r="E90" s="174" t="s">
        <v>99</v>
      </c>
      <c r="F90" s="174" t="s">
        <v>100</v>
      </c>
      <c r="G90" s="174" t="s">
        <v>224</v>
      </c>
      <c r="H90" s="174" t="s">
        <v>103</v>
      </c>
      <c r="I90" s="174">
        <v>8</v>
      </c>
      <c r="J90" s="174"/>
      <c r="K90" s="174"/>
      <c r="L90" s="174" t="s">
        <v>225</v>
      </c>
      <c r="M90" s="174" t="s">
        <v>104</v>
      </c>
      <c r="N90" s="174">
        <v>0.54</v>
      </c>
      <c r="O90" s="174">
        <v>1.7</v>
      </c>
      <c r="P90" s="174" t="s">
        <v>110</v>
      </c>
      <c r="Q90" s="175" t="s">
        <v>236</v>
      </c>
      <c r="R90" s="175" t="s">
        <v>107</v>
      </c>
    </row>
    <row r="91" spans="2:18" ht="20.100000000000001" customHeight="1" x14ac:dyDescent="0.4">
      <c r="B91" s="173" t="str">
        <f t="shared" si="4"/>
        <v/>
      </c>
      <c r="C91" s="173" t="str">
        <f t="shared" si="5"/>
        <v/>
      </c>
      <c r="D91" s="173" t="str">
        <f t="shared" si="6"/>
        <v/>
      </c>
      <c r="E91" s="174" t="s">
        <v>99</v>
      </c>
      <c r="F91" s="174" t="s">
        <v>100</v>
      </c>
      <c r="G91" s="174" t="s">
        <v>227</v>
      </c>
      <c r="H91" s="174" t="s">
        <v>103</v>
      </c>
      <c r="I91" s="174">
        <v>8</v>
      </c>
      <c r="J91" s="174"/>
      <c r="K91" s="174"/>
      <c r="L91" s="174" t="s">
        <v>228</v>
      </c>
      <c r="M91" s="174" t="s">
        <v>104</v>
      </c>
      <c r="N91" s="174">
        <v>0.53</v>
      </c>
      <c r="O91" s="174">
        <v>1.7</v>
      </c>
      <c r="P91" s="174" t="s">
        <v>110</v>
      </c>
      <c r="Q91" s="175" t="s">
        <v>237</v>
      </c>
      <c r="R91" s="175" t="s">
        <v>107</v>
      </c>
    </row>
    <row r="92" spans="2:18" ht="20.100000000000001" customHeight="1" x14ac:dyDescent="0.4">
      <c r="B92" s="173" t="str">
        <f t="shared" si="4"/>
        <v/>
      </c>
      <c r="C92" s="173" t="str">
        <f t="shared" si="5"/>
        <v/>
      </c>
      <c r="D92" s="173" t="str">
        <f t="shared" si="6"/>
        <v/>
      </c>
      <c r="E92" s="174" t="s">
        <v>99</v>
      </c>
      <c r="F92" s="174" t="s">
        <v>100</v>
      </c>
      <c r="G92" s="174" t="s">
        <v>230</v>
      </c>
      <c r="H92" s="174" t="s">
        <v>103</v>
      </c>
      <c r="I92" s="174">
        <v>8</v>
      </c>
      <c r="J92" s="174"/>
      <c r="K92" s="174"/>
      <c r="L92" s="174" t="s">
        <v>231</v>
      </c>
      <c r="M92" s="174" t="s">
        <v>104</v>
      </c>
      <c r="N92" s="174">
        <v>0.53</v>
      </c>
      <c r="O92" s="174">
        <v>1.7</v>
      </c>
      <c r="P92" s="174" t="s">
        <v>110</v>
      </c>
      <c r="Q92" s="175" t="s">
        <v>238</v>
      </c>
      <c r="R92" s="175" t="s">
        <v>107</v>
      </c>
    </row>
    <row r="93" spans="2:18" ht="20.100000000000001" customHeight="1" x14ac:dyDescent="0.4">
      <c r="B93" s="173" t="str">
        <f t="shared" si="4"/>
        <v/>
      </c>
      <c r="C93" s="173" t="str">
        <f t="shared" si="5"/>
        <v/>
      </c>
      <c r="D93" s="173" t="str">
        <f t="shared" si="6"/>
        <v/>
      </c>
      <c r="E93" s="174" t="s">
        <v>99</v>
      </c>
      <c r="F93" s="174" t="s">
        <v>113</v>
      </c>
      <c r="G93" s="174" t="s">
        <v>101</v>
      </c>
      <c r="H93" s="174" t="s">
        <v>218</v>
      </c>
      <c r="I93" s="174">
        <v>8</v>
      </c>
      <c r="J93" s="174"/>
      <c r="K93" s="174"/>
      <c r="L93" s="174" t="s">
        <v>201</v>
      </c>
      <c r="M93" s="174" t="s">
        <v>104</v>
      </c>
      <c r="N93" s="174">
        <v>0.45</v>
      </c>
      <c r="O93" s="174">
        <v>1.7</v>
      </c>
      <c r="P93" s="174" t="s">
        <v>110</v>
      </c>
      <c r="Q93" s="175" t="s">
        <v>239</v>
      </c>
      <c r="R93" s="175" t="s">
        <v>107</v>
      </c>
    </row>
    <row r="94" spans="2:18" ht="20.100000000000001" customHeight="1" x14ac:dyDescent="0.4">
      <c r="B94" s="173" t="str">
        <f t="shared" si="4"/>
        <v/>
      </c>
      <c r="C94" s="173" t="str">
        <f t="shared" si="5"/>
        <v/>
      </c>
      <c r="D94" s="173" t="str">
        <f t="shared" si="6"/>
        <v/>
      </c>
      <c r="E94" s="174" t="s">
        <v>99</v>
      </c>
      <c r="F94" s="174" t="s">
        <v>113</v>
      </c>
      <c r="G94" s="174" t="s">
        <v>151</v>
      </c>
      <c r="H94" s="174" t="s">
        <v>152</v>
      </c>
      <c r="I94" s="174">
        <v>8</v>
      </c>
      <c r="J94" s="174"/>
      <c r="K94" s="174"/>
      <c r="L94" s="174" t="s">
        <v>201</v>
      </c>
      <c r="M94" s="174" t="s">
        <v>104</v>
      </c>
      <c r="N94" s="174">
        <v>0.45</v>
      </c>
      <c r="O94" s="174">
        <v>1.7</v>
      </c>
      <c r="P94" s="174" t="s">
        <v>110</v>
      </c>
      <c r="Q94" s="175" t="s">
        <v>240</v>
      </c>
      <c r="R94" s="175" t="s">
        <v>107</v>
      </c>
    </row>
    <row r="95" spans="2:18" ht="20.100000000000001" customHeight="1" x14ac:dyDescent="0.4">
      <c r="B95" s="173" t="str">
        <f t="shared" si="4"/>
        <v/>
      </c>
      <c r="C95" s="173" t="str">
        <f t="shared" si="5"/>
        <v/>
      </c>
      <c r="D95" s="173" t="str">
        <f t="shared" si="6"/>
        <v/>
      </c>
      <c r="E95" s="174" t="s">
        <v>99</v>
      </c>
      <c r="F95" s="174" t="s">
        <v>113</v>
      </c>
      <c r="G95" s="174" t="s">
        <v>221</v>
      </c>
      <c r="H95" s="174" t="s">
        <v>222</v>
      </c>
      <c r="I95" s="174">
        <v>8</v>
      </c>
      <c r="J95" s="174"/>
      <c r="K95" s="174"/>
      <c r="L95" s="174" t="s">
        <v>114</v>
      </c>
      <c r="M95" s="174" t="s">
        <v>104</v>
      </c>
      <c r="N95" s="174">
        <v>0.44</v>
      </c>
      <c r="O95" s="174">
        <v>1.7</v>
      </c>
      <c r="P95" s="174" t="s">
        <v>110</v>
      </c>
      <c r="Q95" s="175" t="s">
        <v>241</v>
      </c>
      <c r="R95" s="175" t="s">
        <v>107</v>
      </c>
    </row>
    <row r="96" spans="2:18" ht="20.100000000000001" customHeight="1" x14ac:dyDescent="0.4">
      <c r="B96" s="173" t="str">
        <f t="shared" si="4"/>
        <v/>
      </c>
      <c r="C96" s="173" t="str">
        <f t="shared" si="5"/>
        <v/>
      </c>
      <c r="D96" s="173" t="str">
        <f t="shared" si="6"/>
        <v/>
      </c>
      <c r="E96" s="174" t="s">
        <v>99</v>
      </c>
      <c r="F96" s="174" t="s">
        <v>113</v>
      </c>
      <c r="G96" s="174" t="s">
        <v>224</v>
      </c>
      <c r="H96" s="174" t="s">
        <v>225</v>
      </c>
      <c r="I96" s="174">
        <v>8</v>
      </c>
      <c r="J96" s="174"/>
      <c r="K96" s="174"/>
      <c r="L96" s="174" t="s">
        <v>114</v>
      </c>
      <c r="M96" s="174" t="s">
        <v>104</v>
      </c>
      <c r="N96" s="174">
        <v>0.44</v>
      </c>
      <c r="O96" s="174">
        <v>1.7</v>
      </c>
      <c r="P96" s="174" t="s">
        <v>110</v>
      </c>
      <c r="Q96" s="175" t="s">
        <v>242</v>
      </c>
      <c r="R96" s="175" t="s">
        <v>107</v>
      </c>
    </row>
    <row r="97" spans="2:18" ht="20.100000000000001" customHeight="1" x14ac:dyDescent="0.4">
      <c r="B97" s="173" t="str">
        <f t="shared" si="4"/>
        <v/>
      </c>
      <c r="C97" s="173" t="str">
        <f t="shared" si="5"/>
        <v/>
      </c>
      <c r="D97" s="173" t="str">
        <f t="shared" si="6"/>
        <v/>
      </c>
      <c r="E97" s="174" t="s">
        <v>99</v>
      </c>
      <c r="F97" s="174" t="s">
        <v>113</v>
      </c>
      <c r="G97" s="174" t="s">
        <v>227</v>
      </c>
      <c r="H97" s="174" t="s">
        <v>228</v>
      </c>
      <c r="I97" s="174">
        <v>8</v>
      </c>
      <c r="J97" s="174"/>
      <c r="K97" s="174"/>
      <c r="L97" s="174" t="s">
        <v>114</v>
      </c>
      <c r="M97" s="174" t="s">
        <v>104</v>
      </c>
      <c r="N97" s="174">
        <v>0.42</v>
      </c>
      <c r="O97" s="174">
        <v>1.7</v>
      </c>
      <c r="P97" s="174" t="s">
        <v>110</v>
      </c>
      <c r="Q97" s="175" t="s">
        <v>243</v>
      </c>
      <c r="R97" s="175" t="s">
        <v>107</v>
      </c>
    </row>
    <row r="98" spans="2:18" ht="20.100000000000001" customHeight="1" x14ac:dyDescent="0.4">
      <c r="B98" s="173" t="str">
        <f t="shared" si="4"/>
        <v/>
      </c>
      <c r="C98" s="173" t="str">
        <f t="shared" si="5"/>
        <v/>
      </c>
      <c r="D98" s="173" t="str">
        <f t="shared" si="6"/>
        <v/>
      </c>
      <c r="E98" s="174" t="s">
        <v>99</v>
      </c>
      <c r="F98" s="174" t="s">
        <v>113</v>
      </c>
      <c r="G98" s="174" t="s">
        <v>230</v>
      </c>
      <c r="H98" s="174" t="s">
        <v>231</v>
      </c>
      <c r="I98" s="174">
        <v>8</v>
      </c>
      <c r="J98" s="174"/>
      <c r="K98" s="174"/>
      <c r="L98" s="174" t="s">
        <v>114</v>
      </c>
      <c r="M98" s="174" t="s">
        <v>104</v>
      </c>
      <c r="N98" s="174">
        <v>0.42</v>
      </c>
      <c r="O98" s="174">
        <v>1.7</v>
      </c>
      <c r="P98" s="174" t="s">
        <v>110</v>
      </c>
      <c r="Q98" s="175" t="s">
        <v>244</v>
      </c>
      <c r="R98" s="175" t="s">
        <v>107</v>
      </c>
    </row>
    <row r="99" spans="2:18" ht="20.100000000000001" customHeight="1" x14ac:dyDescent="0.4">
      <c r="B99" s="173" t="str">
        <f t="shared" si="4"/>
        <v/>
      </c>
      <c r="C99" s="173" t="str">
        <f t="shared" si="5"/>
        <v/>
      </c>
      <c r="D99" s="173" t="str">
        <f t="shared" si="6"/>
        <v/>
      </c>
      <c r="E99" s="174" t="s">
        <v>99</v>
      </c>
      <c r="F99" s="174" t="s">
        <v>117</v>
      </c>
      <c r="G99" s="174" t="s">
        <v>101</v>
      </c>
      <c r="H99" s="174" t="s">
        <v>201</v>
      </c>
      <c r="I99" s="174">
        <v>8</v>
      </c>
      <c r="J99" s="174"/>
      <c r="K99" s="174"/>
      <c r="L99" s="174" t="s">
        <v>218</v>
      </c>
      <c r="M99" s="174" t="s">
        <v>104</v>
      </c>
      <c r="N99" s="174">
        <v>0.38</v>
      </c>
      <c r="O99" s="174">
        <v>1.7</v>
      </c>
      <c r="P99" s="174" t="s">
        <v>110</v>
      </c>
      <c r="Q99" s="175" t="s">
        <v>245</v>
      </c>
      <c r="R99" s="175" t="s">
        <v>107</v>
      </c>
    </row>
    <row r="100" spans="2:18" ht="20.100000000000001" customHeight="1" x14ac:dyDescent="0.4">
      <c r="B100" s="173" t="str">
        <f t="shared" si="4"/>
        <v/>
      </c>
      <c r="C100" s="173" t="str">
        <f t="shared" si="5"/>
        <v/>
      </c>
      <c r="D100" s="173" t="str">
        <f t="shared" si="6"/>
        <v/>
      </c>
      <c r="E100" s="174" t="s">
        <v>99</v>
      </c>
      <c r="F100" s="174" t="s">
        <v>117</v>
      </c>
      <c r="G100" s="174" t="s">
        <v>151</v>
      </c>
      <c r="H100" s="174" t="s">
        <v>201</v>
      </c>
      <c r="I100" s="174">
        <v>8</v>
      </c>
      <c r="J100" s="174"/>
      <c r="K100" s="174"/>
      <c r="L100" s="174" t="s">
        <v>152</v>
      </c>
      <c r="M100" s="174" t="s">
        <v>104</v>
      </c>
      <c r="N100" s="174">
        <v>0.38</v>
      </c>
      <c r="O100" s="174">
        <v>1.7</v>
      </c>
      <c r="P100" s="174" t="s">
        <v>110</v>
      </c>
      <c r="Q100" s="175" t="s">
        <v>246</v>
      </c>
      <c r="R100" s="175" t="s">
        <v>107</v>
      </c>
    </row>
    <row r="101" spans="2:18" ht="20.100000000000001" customHeight="1" x14ac:dyDescent="0.4">
      <c r="B101" s="173" t="str">
        <f t="shared" si="4"/>
        <v/>
      </c>
      <c r="C101" s="173" t="str">
        <f t="shared" si="5"/>
        <v/>
      </c>
      <c r="D101" s="173" t="str">
        <f t="shared" si="6"/>
        <v/>
      </c>
      <c r="E101" s="174" t="s">
        <v>99</v>
      </c>
      <c r="F101" s="174" t="s">
        <v>117</v>
      </c>
      <c r="G101" s="174" t="s">
        <v>221</v>
      </c>
      <c r="H101" s="174" t="s">
        <v>114</v>
      </c>
      <c r="I101" s="174">
        <v>8</v>
      </c>
      <c r="J101" s="174"/>
      <c r="K101" s="174"/>
      <c r="L101" s="174" t="s">
        <v>222</v>
      </c>
      <c r="M101" s="174" t="s">
        <v>104</v>
      </c>
      <c r="N101" s="174">
        <v>0.38</v>
      </c>
      <c r="O101" s="174">
        <v>1.7</v>
      </c>
      <c r="P101" s="174" t="s">
        <v>105</v>
      </c>
      <c r="Q101" s="175" t="s">
        <v>247</v>
      </c>
      <c r="R101" s="175" t="s">
        <v>107</v>
      </c>
    </row>
    <row r="102" spans="2:18" ht="20.100000000000001" customHeight="1" x14ac:dyDescent="0.4">
      <c r="B102" s="173" t="str">
        <f t="shared" si="4"/>
        <v/>
      </c>
      <c r="C102" s="173" t="str">
        <f t="shared" si="5"/>
        <v/>
      </c>
      <c r="D102" s="173" t="str">
        <f t="shared" si="6"/>
        <v/>
      </c>
      <c r="E102" s="174" t="s">
        <v>99</v>
      </c>
      <c r="F102" s="174" t="s">
        <v>117</v>
      </c>
      <c r="G102" s="174" t="s">
        <v>224</v>
      </c>
      <c r="H102" s="174" t="s">
        <v>114</v>
      </c>
      <c r="I102" s="174">
        <v>8</v>
      </c>
      <c r="J102" s="174"/>
      <c r="K102" s="174"/>
      <c r="L102" s="174" t="s">
        <v>225</v>
      </c>
      <c r="M102" s="174" t="s">
        <v>104</v>
      </c>
      <c r="N102" s="174">
        <v>0.38</v>
      </c>
      <c r="O102" s="174">
        <v>1.7</v>
      </c>
      <c r="P102" s="174" t="s">
        <v>110</v>
      </c>
      <c r="Q102" s="175" t="s">
        <v>248</v>
      </c>
      <c r="R102" s="175" t="s">
        <v>107</v>
      </c>
    </row>
    <row r="103" spans="2:18" ht="20.100000000000001" customHeight="1" x14ac:dyDescent="0.4">
      <c r="B103" s="173" t="str">
        <f t="shared" si="4"/>
        <v/>
      </c>
      <c r="C103" s="173" t="str">
        <f t="shared" si="5"/>
        <v/>
      </c>
      <c r="D103" s="173" t="str">
        <f t="shared" si="6"/>
        <v/>
      </c>
      <c r="E103" s="174" t="s">
        <v>99</v>
      </c>
      <c r="F103" s="174" t="s">
        <v>117</v>
      </c>
      <c r="G103" s="174" t="s">
        <v>227</v>
      </c>
      <c r="H103" s="174" t="s">
        <v>114</v>
      </c>
      <c r="I103" s="174">
        <v>8</v>
      </c>
      <c r="J103" s="174"/>
      <c r="K103" s="174"/>
      <c r="L103" s="174" t="s">
        <v>228</v>
      </c>
      <c r="M103" s="174" t="s">
        <v>104</v>
      </c>
      <c r="N103" s="174">
        <v>0.38</v>
      </c>
      <c r="O103" s="174">
        <v>1.7</v>
      </c>
      <c r="P103" s="174" t="s">
        <v>110</v>
      </c>
      <c r="Q103" s="175" t="s">
        <v>249</v>
      </c>
      <c r="R103" s="175" t="s">
        <v>107</v>
      </c>
    </row>
    <row r="104" spans="2:18" ht="20.100000000000001" customHeight="1" x14ac:dyDescent="0.4">
      <c r="B104" s="173" t="str">
        <f t="shared" si="4"/>
        <v/>
      </c>
      <c r="C104" s="173" t="str">
        <f t="shared" si="5"/>
        <v/>
      </c>
      <c r="D104" s="173" t="str">
        <f t="shared" si="6"/>
        <v/>
      </c>
      <c r="E104" s="174" t="s">
        <v>99</v>
      </c>
      <c r="F104" s="174" t="s">
        <v>117</v>
      </c>
      <c r="G104" s="174" t="s">
        <v>230</v>
      </c>
      <c r="H104" s="174" t="s">
        <v>114</v>
      </c>
      <c r="I104" s="174">
        <v>8</v>
      </c>
      <c r="J104" s="174"/>
      <c r="K104" s="174"/>
      <c r="L104" s="174" t="s">
        <v>231</v>
      </c>
      <c r="M104" s="174" t="s">
        <v>104</v>
      </c>
      <c r="N104" s="174">
        <v>0.38</v>
      </c>
      <c r="O104" s="174">
        <v>1.7</v>
      </c>
      <c r="P104" s="174" t="s">
        <v>110</v>
      </c>
      <c r="Q104" s="175" t="s">
        <v>250</v>
      </c>
      <c r="R104" s="175" t="s">
        <v>107</v>
      </c>
    </row>
    <row r="105" spans="2:18" ht="20.100000000000001" customHeight="1" x14ac:dyDescent="0.4">
      <c r="B105" s="173" t="str">
        <f t="shared" si="4"/>
        <v/>
      </c>
      <c r="C105" s="173" t="str">
        <f t="shared" si="5"/>
        <v/>
      </c>
      <c r="D105" s="173" t="str">
        <f t="shared" si="6"/>
        <v/>
      </c>
      <c r="E105" s="174" t="s">
        <v>99</v>
      </c>
      <c r="F105" s="174" t="s">
        <v>123</v>
      </c>
      <c r="G105" s="174" t="s">
        <v>221</v>
      </c>
      <c r="H105" s="174" t="s">
        <v>222</v>
      </c>
      <c r="I105" s="174">
        <v>8</v>
      </c>
      <c r="J105" s="174"/>
      <c r="K105" s="174"/>
      <c r="L105" s="174" t="s">
        <v>120</v>
      </c>
      <c r="M105" s="174" t="s">
        <v>104</v>
      </c>
      <c r="N105" s="174">
        <v>0.4</v>
      </c>
      <c r="O105" s="174">
        <v>1.7</v>
      </c>
      <c r="P105" s="174" t="s">
        <v>105</v>
      </c>
      <c r="Q105" s="175" t="s">
        <v>251</v>
      </c>
      <c r="R105" s="175" t="s">
        <v>107</v>
      </c>
    </row>
    <row r="106" spans="2:18" ht="20.100000000000001" customHeight="1" x14ac:dyDescent="0.4">
      <c r="B106" s="173" t="str">
        <f t="shared" si="4"/>
        <v/>
      </c>
      <c r="C106" s="173" t="str">
        <f t="shared" si="5"/>
        <v/>
      </c>
      <c r="D106" s="173" t="str">
        <f t="shared" si="6"/>
        <v/>
      </c>
      <c r="E106" s="174" t="s">
        <v>99</v>
      </c>
      <c r="F106" s="174" t="s">
        <v>123</v>
      </c>
      <c r="G106" s="174" t="s">
        <v>224</v>
      </c>
      <c r="H106" s="174" t="s">
        <v>225</v>
      </c>
      <c r="I106" s="174">
        <v>8</v>
      </c>
      <c r="J106" s="174"/>
      <c r="K106" s="174"/>
      <c r="L106" s="174" t="s">
        <v>120</v>
      </c>
      <c r="M106" s="174" t="s">
        <v>104</v>
      </c>
      <c r="N106" s="174">
        <v>0.4</v>
      </c>
      <c r="O106" s="174">
        <v>1.7</v>
      </c>
      <c r="P106" s="174" t="s">
        <v>110</v>
      </c>
      <c r="Q106" s="175" t="s">
        <v>252</v>
      </c>
      <c r="R106" s="175" t="s">
        <v>107</v>
      </c>
    </row>
    <row r="107" spans="2:18" ht="20.100000000000001" customHeight="1" x14ac:dyDescent="0.4">
      <c r="B107" s="173" t="str">
        <f t="shared" si="4"/>
        <v/>
      </c>
      <c r="C107" s="173" t="str">
        <f t="shared" si="5"/>
        <v/>
      </c>
      <c r="D107" s="173" t="str">
        <f t="shared" si="6"/>
        <v/>
      </c>
      <c r="E107" s="174" t="s">
        <v>99</v>
      </c>
      <c r="F107" s="174" t="s">
        <v>123</v>
      </c>
      <c r="G107" s="174" t="s">
        <v>227</v>
      </c>
      <c r="H107" s="174" t="s">
        <v>228</v>
      </c>
      <c r="I107" s="174">
        <v>8</v>
      </c>
      <c r="J107" s="174"/>
      <c r="K107" s="174"/>
      <c r="L107" s="174" t="s">
        <v>120</v>
      </c>
      <c r="M107" s="174" t="s">
        <v>104</v>
      </c>
      <c r="N107" s="174">
        <v>0.39</v>
      </c>
      <c r="O107" s="174">
        <v>1.7</v>
      </c>
      <c r="P107" s="174" t="s">
        <v>110</v>
      </c>
      <c r="Q107" s="175" t="s">
        <v>253</v>
      </c>
      <c r="R107" s="175" t="s">
        <v>107</v>
      </c>
    </row>
    <row r="108" spans="2:18" ht="20.100000000000001" customHeight="1" x14ac:dyDescent="0.4">
      <c r="B108" s="173" t="str">
        <f t="shared" si="4"/>
        <v/>
      </c>
      <c r="C108" s="173" t="str">
        <f t="shared" si="5"/>
        <v/>
      </c>
      <c r="D108" s="173" t="str">
        <f t="shared" si="6"/>
        <v/>
      </c>
      <c r="E108" s="174" t="s">
        <v>99</v>
      </c>
      <c r="F108" s="174" t="s">
        <v>123</v>
      </c>
      <c r="G108" s="174" t="s">
        <v>230</v>
      </c>
      <c r="H108" s="174" t="s">
        <v>231</v>
      </c>
      <c r="I108" s="174">
        <v>8</v>
      </c>
      <c r="J108" s="174"/>
      <c r="K108" s="174"/>
      <c r="L108" s="174" t="s">
        <v>120</v>
      </c>
      <c r="M108" s="174" t="s">
        <v>104</v>
      </c>
      <c r="N108" s="174">
        <v>0.39</v>
      </c>
      <c r="O108" s="174">
        <v>1.7</v>
      </c>
      <c r="P108" s="174" t="s">
        <v>110</v>
      </c>
      <c r="Q108" s="175" t="s">
        <v>254</v>
      </c>
      <c r="R108" s="175" t="s">
        <v>107</v>
      </c>
    </row>
    <row r="109" spans="2:18" ht="20.100000000000001" customHeight="1" x14ac:dyDescent="0.4">
      <c r="B109" s="173" t="str">
        <f t="shared" si="4"/>
        <v/>
      </c>
      <c r="C109" s="173" t="str">
        <f t="shared" si="5"/>
        <v/>
      </c>
      <c r="D109" s="173" t="str">
        <f t="shared" si="6"/>
        <v/>
      </c>
      <c r="E109" s="174" t="s">
        <v>99</v>
      </c>
      <c r="F109" s="174" t="s">
        <v>123</v>
      </c>
      <c r="G109" s="174" t="s">
        <v>221</v>
      </c>
      <c r="H109" s="174" t="s">
        <v>120</v>
      </c>
      <c r="I109" s="174">
        <v>8</v>
      </c>
      <c r="J109" s="174"/>
      <c r="K109" s="174"/>
      <c r="L109" s="174" t="s">
        <v>222</v>
      </c>
      <c r="M109" s="174" t="s">
        <v>104</v>
      </c>
      <c r="N109" s="174">
        <v>0.37</v>
      </c>
      <c r="O109" s="174">
        <v>1.7</v>
      </c>
      <c r="P109" s="174" t="s">
        <v>110</v>
      </c>
      <c r="Q109" s="175" t="s">
        <v>255</v>
      </c>
      <c r="R109" s="175" t="s">
        <v>107</v>
      </c>
    </row>
    <row r="110" spans="2:18" ht="20.100000000000001" customHeight="1" x14ac:dyDescent="0.4">
      <c r="B110" s="173" t="str">
        <f t="shared" si="4"/>
        <v/>
      </c>
      <c r="C110" s="173" t="str">
        <f t="shared" si="5"/>
        <v/>
      </c>
      <c r="D110" s="173" t="str">
        <f t="shared" si="6"/>
        <v/>
      </c>
      <c r="E110" s="174" t="s">
        <v>99</v>
      </c>
      <c r="F110" s="174" t="s">
        <v>123</v>
      </c>
      <c r="G110" s="174" t="s">
        <v>224</v>
      </c>
      <c r="H110" s="174" t="s">
        <v>120</v>
      </c>
      <c r="I110" s="174">
        <v>8</v>
      </c>
      <c r="J110" s="174"/>
      <c r="K110" s="174"/>
      <c r="L110" s="174" t="s">
        <v>225</v>
      </c>
      <c r="M110" s="174" t="s">
        <v>104</v>
      </c>
      <c r="N110" s="174">
        <v>0.37</v>
      </c>
      <c r="O110" s="174">
        <v>1.7</v>
      </c>
      <c r="P110" s="174" t="s">
        <v>110</v>
      </c>
      <c r="Q110" s="175" t="s">
        <v>256</v>
      </c>
      <c r="R110" s="175" t="s">
        <v>107</v>
      </c>
    </row>
    <row r="111" spans="2:18" ht="20.100000000000001" customHeight="1" x14ac:dyDescent="0.4">
      <c r="B111" s="173" t="str">
        <f t="shared" si="4"/>
        <v/>
      </c>
      <c r="C111" s="173" t="str">
        <f t="shared" si="5"/>
        <v/>
      </c>
      <c r="D111" s="173" t="str">
        <f t="shared" si="6"/>
        <v/>
      </c>
      <c r="E111" s="174" t="s">
        <v>99</v>
      </c>
      <c r="F111" s="174" t="s">
        <v>123</v>
      </c>
      <c r="G111" s="174" t="s">
        <v>227</v>
      </c>
      <c r="H111" s="174" t="s">
        <v>120</v>
      </c>
      <c r="I111" s="174">
        <v>8</v>
      </c>
      <c r="J111" s="174"/>
      <c r="K111" s="174"/>
      <c r="L111" s="174" t="s">
        <v>228</v>
      </c>
      <c r="M111" s="174" t="s">
        <v>104</v>
      </c>
      <c r="N111" s="174">
        <v>0.37</v>
      </c>
      <c r="O111" s="174">
        <v>1.7</v>
      </c>
      <c r="P111" s="174" t="s">
        <v>110</v>
      </c>
      <c r="Q111" s="175" t="s">
        <v>257</v>
      </c>
      <c r="R111" s="175" t="s">
        <v>107</v>
      </c>
    </row>
    <row r="112" spans="2:18" ht="20.100000000000001" customHeight="1" x14ac:dyDescent="0.4">
      <c r="B112" s="173" t="str">
        <f t="shared" si="4"/>
        <v/>
      </c>
      <c r="C112" s="173" t="str">
        <f t="shared" si="5"/>
        <v/>
      </c>
      <c r="D112" s="173" t="str">
        <f t="shared" si="6"/>
        <v/>
      </c>
      <c r="E112" s="174" t="s">
        <v>99</v>
      </c>
      <c r="F112" s="174" t="s">
        <v>123</v>
      </c>
      <c r="G112" s="174" t="s">
        <v>230</v>
      </c>
      <c r="H112" s="174" t="s">
        <v>120</v>
      </c>
      <c r="I112" s="174">
        <v>8</v>
      </c>
      <c r="J112" s="174"/>
      <c r="K112" s="174"/>
      <c r="L112" s="174" t="s">
        <v>231</v>
      </c>
      <c r="M112" s="174" t="s">
        <v>104</v>
      </c>
      <c r="N112" s="174">
        <v>0.37</v>
      </c>
      <c r="O112" s="174">
        <v>1.7</v>
      </c>
      <c r="P112" s="174" t="s">
        <v>110</v>
      </c>
      <c r="Q112" s="175" t="s">
        <v>258</v>
      </c>
      <c r="R112" s="175" t="s">
        <v>107</v>
      </c>
    </row>
    <row r="113" spans="2:18" ht="20.100000000000001" customHeight="1" x14ac:dyDescent="0.4">
      <c r="B113" s="173" t="str">
        <f t="shared" si="4"/>
        <v/>
      </c>
      <c r="C113" s="173" t="str">
        <f t="shared" si="5"/>
        <v/>
      </c>
      <c r="D113" s="173" t="str">
        <f t="shared" si="6"/>
        <v/>
      </c>
      <c r="E113" s="174" t="s">
        <v>99</v>
      </c>
      <c r="F113" s="174" t="s">
        <v>100</v>
      </c>
      <c r="G113" s="174" t="s">
        <v>125</v>
      </c>
      <c r="H113" s="174" t="s">
        <v>126</v>
      </c>
      <c r="I113" s="174">
        <v>11</v>
      </c>
      <c r="J113" s="174"/>
      <c r="K113" s="174"/>
      <c r="L113" s="174" t="s">
        <v>103</v>
      </c>
      <c r="M113" s="174" t="s">
        <v>190</v>
      </c>
      <c r="N113" s="174">
        <v>0.56999999999999995</v>
      </c>
      <c r="O113" s="174">
        <v>1.8</v>
      </c>
      <c r="P113" s="174" t="s">
        <v>192</v>
      </c>
      <c r="Q113" s="175" t="s">
        <v>259</v>
      </c>
      <c r="R113" s="175" t="s">
        <v>107</v>
      </c>
    </row>
    <row r="114" spans="2:18" ht="20.100000000000001" customHeight="1" x14ac:dyDescent="0.4">
      <c r="B114" s="173" t="str">
        <f t="shared" si="4"/>
        <v/>
      </c>
      <c r="C114" s="173" t="str">
        <f t="shared" si="5"/>
        <v/>
      </c>
      <c r="D114" s="173" t="str">
        <f t="shared" si="6"/>
        <v/>
      </c>
      <c r="E114" s="174" t="s">
        <v>99</v>
      </c>
      <c r="F114" s="174" t="s">
        <v>100</v>
      </c>
      <c r="G114" s="174" t="s">
        <v>128</v>
      </c>
      <c r="H114" s="174" t="s">
        <v>103</v>
      </c>
      <c r="I114" s="174">
        <v>11</v>
      </c>
      <c r="J114" s="174"/>
      <c r="K114" s="174"/>
      <c r="L114" s="174" t="s">
        <v>129</v>
      </c>
      <c r="M114" s="174" t="s">
        <v>190</v>
      </c>
      <c r="N114" s="174">
        <v>0.54</v>
      </c>
      <c r="O114" s="174">
        <v>1.8</v>
      </c>
      <c r="P114" s="174" t="s">
        <v>130</v>
      </c>
      <c r="Q114" s="175" t="s">
        <v>260</v>
      </c>
      <c r="R114" s="175" t="s">
        <v>107</v>
      </c>
    </row>
    <row r="115" spans="2:18" ht="20.100000000000001" customHeight="1" x14ac:dyDescent="0.4">
      <c r="B115" s="173" t="str">
        <f t="shared" si="4"/>
        <v/>
      </c>
      <c r="C115" s="173" t="str">
        <f t="shared" si="5"/>
        <v/>
      </c>
      <c r="D115" s="173" t="str">
        <f t="shared" si="6"/>
        <v/>
      </c>
      <c r="E115" s="174" t="s">
        <v>99</v>
      </c>
      <c r="F115" s="174" t="s">
        <v>100</v>
      </c>
      <c r="G115" s="174" t="s">
        <v>132</v>
      </c>
      <c r="H115" s="174" t="s">
        <v>103</v>
      </c>
      <c r="I115" s="174">
        <v>11</v>
      </c>
      <c r="J115" s="174"/>
      <c r="K115" s="174"/>
      <c r="L115" s="174" t="s">
        <v>133</v>
      </c>
      <c r="M115" s="174" t="s">
        <v>190</v>
      </c>
      <c r="N115" s="174">
        <v>0.54</v>
      </c>
      <c r="O115" s="174">
        <v>1.8</v>
      </c>
      <c r="P115" s="174" t="s">
        <v>130</v>
      </c>
      <c r="Q115" s="175" t="s">
        <v>261</v>
      </c>
      <c r="R115" s="175" t="s">
        <v>107</v>
      </c>
    </row>
    <row r="116" spans="2:18" ht="20.100000000000001" customHeight="1" x14ac:dyDescent="0.4">
      <c r="B116" s="173" t="str">
        <f t="shared" si="4"/>
        <v/>
      </c>
      <c r="C116" s="173" t="str">
        <f t="shared" si="5"/>
        <v/>
      </c>
      <c r="D116" s="173" t="str">
        <f t="shared" si="6"/>
        <v/>
      </c>
      <c r="E116" s="174" t="s">
        <v>99</v>
      </c>
      <c r="F116" s="174" t="s">
        <v>100</v>
      </c>
      <c r="G116" s="174" t="s">
        <v>125</v>
      </c>
      <c r="H116" s="174" t="s">
        <v>103</v>
      </c>
      <c r="I116" s="174">
        <v>11</v>
      </c>
      <c r="J116" s="174"/>
      <c r="K116" s="174"/>
      <c r="L116" s="174" t="s">
        <v>126</v>
      </c>
      <c r="M116" s="174" t="s">
        <v>190</v>
      </c>
      <c r="N116" s="174">
        <v>0.54</v>
      </c>
      <c r="O116" s="174">
        <v>1.8</v>
      </c>
      <c r="P116" s="174" t="s">
        <v>110</v>
      </c>
      <c r="Q116" s="175" t="s">
        <v>262</v>
      </c>
      <c r="R116" s="175" t="s">
        <v>107</v>
      </c>
    </row>
    <row r="117" spans="2:18" ht="20.100000000000001" customHeight="1" x14ac:dyDescent="0.4">
      <c r="B117" s="173" t="str">
        <f t="shared" si="4"/>
        <v/>
      </c>
      <c r="C117" s="173" t="str">
        <f t="shared" si="5"/>
        <v/>
      </c>
      <c r="D117" s="173" t="str">
        <f t="shared" si="6"/>
        <v/>
      </c>
      <c r="E117" s="174" t="s">
        <v>99</v>
      </c>
      <c r="F117" s="174" t="s">
        <v>113</v>
      </c>
      <c r="G117" s="174" t="s">
        <v>101</v>
      </c>
      <c r="H117" s="174" t="s">
        <v>140</v>
      </c>
      <c r="I117" s="174">
        <v>10</v>
      </c>
      <c r="J117" s="174"/>
      <c r="K117" s="174"/>
      <c r="L117" s="174" t="s">
        <v>141</v>
      </c>
      <c r="M117" s="174" t="s">
        <v>190</v>
      </c>
      <c r="N117" s="174">
        <v>0.45</v>
      </c>
      <c r="O117" s="174">
        <v>1.8</v>
      </c>
      <c r="P117" s="174" t="s">
        <v>110</v>
      </c>
      <c r="Q117" s="175" t="s">
        <v>263</v>
      </c>
      <c r="R117" s="175" t="s">
        <v>107</v>
      </c>
    </row>
    <row r="118" spans="2:18" ht="20.100000000000001" customHeight="1" x14ac:dyDescent="0.4">
      <c r="B118" s="173" t="str">
        <f t="shared" si="4"/>
        <v/>
      </c>
      <c r="C118" s="173" t="str">
        <f t="shared" si="5"/>
        <v/>
      </c>
      <c r="D118" s="173" t="str">
        <f t="shared" si="6"/>
        <v/>
      </c>
      <c r="E118" s="174" t="s">
        <v>99</v>
      </c>
      <c r="F118" s="174" t="s">
        <v>113</v>
      </c>
      <c r="G118" s="174" t="s">
        <v>125</v>
      </c>
      <c r="H118" s="174" t="s">
        <v>126</v>
      </c>
      <c r="I118" s="174">
        <v>10</v>
      </c>
      <c r="J118" s="174"/>
      <c r="K118" s="174"/>
      <c r="L118" s="174" t="s">
        <v>141</v>
      </c>
      <c r="M118" s="174" t="s">
        <v>190</v>
      </c>
      <c r="N118" s="174">
        <v>0.45</v>
      </c>
      <c r="O118" s="174">
        <v>1.8</v>
      </c>
      <c r="P118" s="174" t="s">
        <v>110</v>
      </c>
      <c r="Q118" s="175" t="s">
        <v>264</v>
      </c>
      <c r="R118" s="175" t="s">
        <v>107</v>
      </c>
    </row>
    <row r="119" spans="2:18" ht="20.100000000000001" customHeight="1" x14ac:dyDescent="0.4">
      <c r="B119" s="173" t="str">
        <f t="shared" si="4"/>
        <v/>
      </c>
      <c r="C119" s="173" t="str">
        <f t="shared" si="5"/>
        <v/>
      </c>
      <c r="D119" s="173" t="str">
        <f t="shared" si="6"/>
        <v/>
      </c>
      <c r="E119" s="174" t="s">
        <v>99</v>
      </c>
      <c r="F119" s="174" t="s">
        <v>113</v>
      </c>
      <c r="G119" s="174" t="s">
        <v>151</v>
      </c>
      <c r="H119" s="174" t="s">
        <v>152</v>
      </c>
      <c r="I119" s="174">
        <v>10</v>
      </c>
      <c r="J119" s="174"/>
      <c r="K119" s="174"/>
      <c r="L119" s="174" t="s">
        <v>114</v>
      </c>
      <c r="M119" s="174" t="s">
        <v>190</v>
      </c>
      <c r="N119" s="174">
        <v>0.45</v>
      </c>
      <c r="O119" s="174">
        <v>1.8</v>
      </c>
      <c r="P119" s="174" t="s">
        <v>110</v>
      </c>
      <c r="Q119" s="175" t="s">
        <v>265</v>
      </c>
      <c r="R119" s="175" t="s">
        <v>107</v>
      </c>
    </row>
    <row r="120" spans="2:18" ht="20.100000000000001" customHeight="1" x14ac:dyDescent="0.4">
      <c r="B120" s="173" t="str">
        <f t="shared" si="4"/>
        <v/>
      </c>
      <c r="C120" s="173" t="str">
        <f t="shared" si="5"/>
        <v/>
      </c>
      <c r="D120" s="173" t="str">
        <f t="shared" si="6"/>
        <v/>
      </c>
      <c r="E120" s="174" t="s">
        <v>99</v>
      </c>
      <c r="F120" s="174" t="s">
        <v>117</v>
      </c>
      <c r="G120" s="174" t="s">
        <v>101</v>
      </c>
      <c r="H120" s="174" t="s">
        <v>141</v>
      </c>
      <c r="I120" s="174">
        <v>10</v>
      </c>
      <c r="J120" s="174"/>
      <c r="K120" s="174"/>
      <c r="L120" s="174" t="s">
        <v>140</v>
      </c>
      <c r="M120" s="174" t="s">
        <v>190</v>
      </c>
      <c r="N120" s="174">
        <v>0.39</v>
      </c>
      <c r="O120" s="174">
        <v>1.8</v>
      </c>
      <c r="P120" s="174" t="s">
        <v>110</v>
      </c>
      <c r="Q120" s="175" t="s">
        <v>266</v>
      </c>
      <c r="R120" s="175" t="s">
        <v>107</v>
      </c>
    </row>
    <row r="121" spans="2:18" ht="20.100000000000001" customHeight="1" x14ac:dyDescent="0.4">
      <c r="B121" s="173" t="str">
        <f t="shared" si="4"/>
        <v/>
      </c>
      <c r="C121" s="173" t="str">
        <f t="shared" si="5"/>
        <v/>
      </c>
      <c r="D121" s="173" t="str">
        <f t="shared" si="6"/>
        <v/>
      </c>
      <c r="E121" s="174" t="s">
        <v>99</v>
      </c>
      <c r="F121" s="174" t="s">
        <v>117</v>
      </c>
      <c r="G121" s="174" t="s">
        <v>125</v>
      </c>
      <c r="H121" s="174" t="s">
        <v>141</v>
      </c>
      <c r="I121" s="174">
        <v>10</v>
      </c>
      <c r="J121" s="174"/>
      <c r="K121" s="174"/>
      <c r="L121" s="174" t="s">
        <v>126</v>
      </c>
      <c r="M121" s="174" t="s">
        <v>190</v>
      </c>
      <c r="N121" s="174">
        <v>0.39</v>
      </c>
      <c r="O121" s="174">
        <v>1.8</v>
      </c>
      <c r="P121" s="174" t="s">
        <v>110</v>
      </c>
      <c r="Q121" s="175" t="s">
        <v>267</v>
      </c>
      <c r="R121" s="175" t="s">
        <v>107</v>
      </c>
    </row>
    <row r="122" spans="2:18" ht="20.100000000000001" customHeight="1" x14ac:dyDescent="0.4">
      <c r="B122" s="173" t="str">
        <f t="shared" si="4"/>
        <v/>
      </c>
      <c r="C122" s="173" t="str">
        <f t="shared" si="5"/>
        <v/>
      </c>
      <c r="D122" s="173" t="str">
        <f t="shared" si="6"/>
        <v/>
      </c>
      <c r="E122" s="174" t="s">
        <v>99</v>
      </c>
      <c r="F122" s="174" t="s">
        <v>117</v>
      </c>
      <c r="G122" s="174" t="s">
        <v>151</v>
      </c>
      <c r="H122" s="174" t="s">
        <v>114</v>
      </c>
      <c r="I122" s="174">
        <v>10</v>
      </c>
      <c r="J122" s="174"/>
      <c r="K122" s="174"/>
      <c r="L122" s="174" t="s">
        <v>152</v>
      </c>
      <c r="M122" s="174" t="s">
        <v>190</v>
      </c>
      <c r="N122" s="174">
        <v>0.39</v>
      </c>
      <c r="O122" s="174">
        <v>1.8</v>
      </c>
      <c r="P122" s="174" t="s">
        <v>192</v>
      </c>
      <c r="Q122" s="175" t="s">
        <v>268</v>
      </c>
      <c r="R122" s="175" t="s">
        <v>107</v>
      </c>
    </row>
    <row r="123" spans="2:18" ht="20.100000000000001" customHeight="1" x14ac:dyDescent="0.4">
      <c r="B123" s="173" t="str">
        <f t="shared" si="4"/>
        <v/>
      </c>
      <c r="C123" s="173" t="str">
        <f t="shared" si="5"/>
        <v/>
      </c>
      <c r="D123" s="173" t="str">
        <f t="shared" si="6"/>
        <v/>
      </c>
      <c r="E123" s="174" t="s">
        <v>99</v>
      </c>
      <c r="F123" s="174" t="s">
        <v>117</v>
      </c>
      <c r="G123" s="174" t="s">
        <v>128</v>
      </c>
      <c r="H123" s="174" t="s">
        <v>141</v>
      </c>
      <c r="I123" s="174">
        <v>10</v>
      </c>
      <c r="J123" s="174"/>
      <c r="K123" s="174"/>
      <c r="L123" s="174" t="s">
        <v>129</v>
      </c>
      <c r="M123" s="174" t="s">
        <v>190</v>
      </c>
      <c r="N123" s="174">
        <v>0.39</v>
      </c>
      <c r="O123" s="174">
        <v>1.8</v>
      </c>
      <c r="P123" s="174" t="s">
        <v>110</v>
      </c>
      <c r="Q123" s="175" t="s">
        <v>269</v>
      </c>
      <c r="R123" s="175" t="s">
        <v>107</v>
      </c>
    </row>
    <row r="124" spans="2:18" ht="20.100000000000001" customHeight="1" x14ac:dyDescent="0.4">
      <c r="B124" s="173" t="str">
        <f t="shared" si="4"/>
        <v/>
      </c>
      <c r="C124" s="173" t="str">
        <f t="shared" si="5"/>
        <v/>
      </c>
      <c r="D124" s="173" t="str">
        <f t="shared" si="6"/>
        <v/>
      </c>
      <c r="E124" s="174" t="s">
        <v>99</v>
      </c>
      <c r="F124" s="174" t="s">
        <v>117</v>
      </c>
      <c r="G124" s="174" t="s">
        <v>132</v>
      </c>
      <c r="H124" s="174" t="s">
        <v>141</v>
      </c>
      <c r="I124" s="174">
        <v>10</v>
      </c>
      <c r="J124" s="174"/>
      <c r="K124" s="174"/>
      <c r="L124" s="174" t="s">
        <v>133</v>
      </c>
      <c r="M124" s="174" t="s">
        <v>190</v>
      </c>
      <c r="N124" s="174">
        <v>0.39</v>
      </c>
      <c r="O124" s="174">
        <v>1.8</v>
      </c>
      <c r="P124" s="174" t="s">
        <v>110</v>
      </c>
      <c r="Q124" s="175" t="s">
        <v>270</v>
      </c>
      <c r="R124" s="175" t="s">
        <v>107</v>
      </c>
    </row>
    <row r="125" spans="2:18" ht="20.100000000000001" customHeight="1" x14ac:dyDescent="0.4">
      <c r="B125" s="173" t="str">
        <f t="shared" si="4"/>
        <v/>
      </c>
      <c r="C125" s="173" t="str">
        <f t="shared" si="5"/>
        <v/>
      </c>
      <c r="D125" s="173" t="str">
        <f t="shared" si="6"/>
        <v/>
      </c>
      <c r="E125" s="174" t="s">
        <v>99</v>
      </c>
      <c r="F125" s="174" t="s">
        <v>123</v>
      </c>
      <c r="G125" s="174" t="s">
        <v>125</v>
      </c>
      <c r="H125" s="174" t="s">
        <v>126</v>
      </c>
      <c r="I125" s="174">
        <v>11</v>
      </c>
      <c r="J125" s="174"/>
      <c r="K125" s="174"/>
      <c r="L125" s="174" t="s">
        <v>120</v>
      </c>
      <c r="M125" s="174" t="s">
        <v>190</v>
      </c>
      <c r="N125" s="174">
        <v>0.42</v>
      </c>
      <c r="O125" s="174">
        <v>1.8</v>
      </c>
      <c r="P125" s="174" t="s">
        <v>105</v>
      </c>
      <c r="Q125" s="175" t="s">
        <v>271</v>
      </c>
      <c r="R125" s="175" t="s">
        <v>107</v>
      </c>
    </row>
    <row r="126" spans="2:18" ht="20.100000000000001" customHeight="1" x14ac:dyDescent="0.4">
      <c r="B126" s="173" t="str">
        <f t="shared" si="4"/>
        <v/>
      </c>
      <c r="C126" s="173" t="str">
        <f t="shared" si="5"/>
        <v/>
      </c>
      <c r="D126" s="173" t="str">
        <f t="shared" si="6"/>
        <v/>
      </c>
      <c r="E126" s="174" t="s">
        <v>99</v>
      </c>
      <c r="F126" s="174" t="s">
        <v>123</v>
      </c>
      <c r="G126" s="174" t="s">
        <v>128</v>
      </c>
      <c r="H126" s="174" t="s">
        <v>120</v>
      </c>
      <c r="I126" s="174">
        <v>11</v>
      </c>
      <c r="J126" s="174"/>
      <c r="K126" s="174"/>
      <c r="L126" s="174" t="s">
        <v>129</v>
      </c>
      <c r="M126" s="174" t="s">
        <v>190</v>
      </c>
      <c r="N126" s="174">
        <v>0.37</v>
      </c>
      <c r="O126" s="174">
        <v>1.8</v>
      </c>
      <c r="P126" s="174" t="s">
        <v>130</v>
      </c>
      <c r="Q126" s="175" t="s">
        <v>272</v>
      </c>
      <c r="R126" s="175" t="s">
        <v>107</v>
      </c>
    </row>
    <row r="127" spans="2:18" ht="20.100000000000001" customHeight="1" x14ac:dyDescent="0.4">
      <c r="B127" s="173" t="str">
        <f t="shared" si="4"/>
        <v/>
      </c>
      <c r="C127" s="173" t="str">
        <f t="shared" si="5"/>
        <v/>
      </c>
      <c r="D127" s="173" t="str">
        <f t="shared" si="6"/>
        <v/>
      </c>
      <c r="E127" s="174" t="s">
        <v>99</v>
      </c>
      <c r="F127" s="174" t="s">
        <v>123</v>
      </c>
      <c r="G127" s="174" t="s">
        <v>132</v>
      </c>
      <c r="H127" s="174" t="s">
        <v>120</v>
      </c>
      <c r="I127" s="174">
        <v>11</v>
      </c>
      <c r="J127" s="174"/>
      <c r="K127" s="174"/>
      <c r="L127" s="174" t="s">
        <v>133</v>
      </c>
      <c r="M127" s="174" t="s">
        <v>190</v>
      </c>
      <c r="N127" s="174">
        <v>0.37</v>
      </c>
      <c r="O127" s="174">
        <v>1.8</v>
      </c>
      <c r="P127" s="174" t="s">
        <v>130</v>
      </c>
      <c r="Q127" s="175" t="s">
        <v>273</v>
      </c>
      <c r="R127" s="175" t="s">
        <v>107</v>
      </c>
    </row>
    <row r="128" spans="2:18" ht="20.100000000000001" customHeight="1" x14ac:dyDescent="0.4">
      <c r="B128" s="173" t="str">
        <f t="shared" si="4"/>
        <v/>
      </c>
      <c r="C128" s="173" t="str">
        <f t="shared" si="5"/>
        <v/>
      </c>
      <c r="D128" s="173" t="str">
        <f t="shared" si="6"/>
        <v/>
      </c>
      <c r="E128" s="174" t="s">
        <v>99</v>
      </c>
      <c r="F128" s="174" t="s">
        <v>123</v>
      </c>
      <c r="G128" s="174" t="s">
        <v>125</v>
      </c>
      <c r="H128" s="174" t="s">
        <v>120</v>
      </c>
      <c r="I128" s="174">
        <v>11</v>
      </c>
      <c r="J128" s="174"/>
      <c r="K128" s="174"/>
      <c r="L128" s="174" t="s">
        <v>126</v>
      </c>
      <c r="M128" s="174" t="s">
        <v>190</v>
      </c>
      <c r="N128" s="174">
        <v>0.37</v>
      </c>
      <c r="O128" s="174">
        <v>1.8</v>
      </c>
      <c r="P128" s="174" t="s">
        <v>110</v>
      </c>
      <c r="Q128" s="175" t="s">
        <v>274</v>
      </c>
      <c r="R128" s="175" t="s">
        <v>107</v>
      </c>
    </row>
    <row r="129" spans="2:18" ht="20.100000000000001" customHeight="1" x14ac:dyDescent="0.4">
      <c r="B129" s="173" t="str">
        <f t="shared" si="4"/>
        <v/>
      </c>
      <c r="C129" s="173" t="str">
        <f t="shared" si="5"/>
        <v/>
      </c>
      <c r="D129" s="173" t="str">
        <f t="shared" si="6"/>
        <v/>
      </c>
      <c r="E129" s="174" t="s">
        <v>99</v>
      </c>
      <c r="F129" s="174" t="s">
        <v>100</v>
      </c>
      <c r="G129" s="174" t="s">
        <v>221</v>
      </c>
      <c r="H129" s="174" t="s">
        <v>275</v>
      </c>
      <c r="I129" s="174">
        <v>7</v>
      </c>
      <c r="J129" s="174"/>
      <c r="K129" s="174"/>
      <c r="L129" s="174" t="s">
        <v>103</v>
      </c>
      <c r="M129" s="174" t="s">
        <v>104</v>
      </c>
      <c r="N129" s="174">
        <v>0.54</v>
      </c>
      <c r="O129" s="174">
        <v>1.8</v>
      </c>
      <c r="P129" s="174" t="s">
        <v>110</v>
      </c>
      <c r="Q129" s="175" t="s">
        <v>276</v>
      </c>
      <c r="R129" s="175" t="s">
        <v>107</v>
      </c>
    </row>
    <row r="130" spans="2:18" ht="20.100000000000001" customHeight="1" x14ac:dyDescent="0.4">
      <c r="B130" s="173" t="str">
        <f t="shared" si="4"/>
        <v/>
      </c>
      <c r="C130" s="173" t="str">
        <f t="shared" si="5"/>
        <v/>
      </c>
      <c r="D130" s="173" t="str">
        <f t="shared" si="6"/>
        <v/>
      </c>
      <c r="E130" s="174" t="s">
        <v>99</v>
      </c>
      <c r="F130" s="174" t="s">
        <v>100</v>
      </c>
      <c r="G130" s="174" t="s">
        <v>224</v>
      </c>
      <c r="H130" s="174" t="s">
        <v>225</v>
      </c>
      <c r="I130" s="174">
        <v>7</v>
      </c>
      <c r="J130" s="174"/>
      <c r="K130" s="174"/>
      <c r="L130" s="174" t="s">
        <v>172</v>
      </c>
      <c r="M130" s="174" t="s">
        <v>104</v>
      </c>
      <c r="N130" s="174">
        <v>0.54</v>
      </c>
      <c r="O130" s="174">
        <v>1.8</v>
      </c>
      <c r="P130" s="174" t="s">
        <v>110</v>
      </c>
      <c r="Q130" s="175" t="s">
        <v>277</v>
      </c>
      <c r="R130" s="175" t="s">
        <v>107</v>
      </c>
    </row>
    <row r="131" spans="2:18" ht="20.100000000000001" customHeight="1" x14ac:dyDescent="0.4">
      <c r="B131" s="173" t="str">
        <f t="shared" si="4"/>
        <v/>
      </c>
      <c r="C131" s="173" t="str">
        <f t="shared" si="5"/>
        <v/>
      </c>
      <c r="D131" s="173" t="str">
        <f t="shared" si="6"/>
        <v/>
      </c>
      <c r="E131" s="174" t="s">
        <v>99</v>
      </c>
      <c r="F131" s="174" t="s">
        <v>100</v>
      </c>
      <c r="G131" s="174" t="s">
        <v>224</v>
      </c>
      <c r="H131" s="174" t="s">
        <v>278</v>
      </c>
      <c r="I131" s="174">
        <v>7</v>
      </c>
      <c r="J131" s="174"/>
      <c r="K131" s="174"/>
      <c r="L131" s="174" t="s">
        <v>103</v>
      </c>
      <c r="M131" s="174" t="s">
        <v>104</v>
      </c>
      <c r="N131" s="174">
        <v>0.54</v>
      </c>
      <c r="O131" s="174">
        <v>1.8</v>
      </c>
      <c r="P131" s="174" t="s">
        <v>110</v>
      </c>
      <c r="Q131" s="175" t="s">
        <v>279</v>
      </c>
      <c r="R131" s="175" t="s">
        <v>107</v>
      </c>
    </row>
    <row r="132" spans="2:18" ht="20.100000000000001" customHeight="1" x14ac:dyDescent="0.4">
      <c r="B132" s="173" t="str">
        <f t="shared" si="4"/>
        <v/>
      </c>
      <c r="C132" s="173" t="str">
        <f t="shared" si="5"/>
        <v/>
      </c>
      <c r="D132" s="173" t="str">
        <f t="shared" si="6"/>
        <v/>
      </c>
      <c r="E132" s="174" t="s">
        <v>99</v>
      </c>
      <c r="F132" s="174" t="s">
        <v>100</v>
      </c>
      <c r="G132" s="174" t="s">
        <v>221</v>
      </c>
      <c r="H132" s="174" t="s">
        <v>103</v>
      </c>
      <c r="I132" s="174">
        <v>7</v>
      </c>
      <c r="J132" s="174"/>
      <c r="K132" s="174"/>
      <c r="L132" s="174" t="s">
        <v>275</v>
      </c>
      <c r="M132" s="174" t="s">
        <v>104</v>
      </c>
      <c r="N132" s="174">
        <v>0.54</v>
      </c>
      <c r="O132" s="174">
        <v>1.8</v>
      </c>
      <c r="P132" s="174" t="s">
        <v>110</v>
      </c>
      <c r="Q132" s="175" t="s">
        <v>280</v>
      </c>
      <c r="R132" s="175" t="s">
        <v>107</v>
      </c>
    </row>
    <row r="133" spans="2:18" ht="20.100000000000001" customHeight="1" x14ac:dyDescent="0.4">
      <c r="B133" s="173" t="str">
        <f t="shared" si="4"/>
        <v/>
      </c>
      <c r="C133" s="173" t="str">
        <f t="shared" si="5"/>
        <v/>
      </c>
      <c r="D133" s="173" t="str">
        <f t="shared" si="6"/>
        <v/>
      </c>
      <c r="E133" s="174" t="s">
        <v>99</v>
      </c>
      <c r="F133" s="174" t="s">
        <v>100</v>
      </c>
      <c r="G133" s="174" t="s">
        <v>224</v>
      </c>
      <c r="H133" s="174" t="s">
        <v>172</v>
      </c>
      <c r="I133" s="174">
        <v>7</v>
      </c>
      <c r="J133" s="174"/>
      <c r="K133" s="174"/>
      <c r="L133" s="174" t="s">
        <v>225</v>
      </c>
      <c r="M133" s="174" t="s">
        <v>104</v>
      </c>
      <c r="N133" s="174">
        <v>0.53</v>
      </c>
      <c r="O133" s="174">
        <v>1.8</v>
      </c>
      <c r="P133" s="174" t="s">
        <v>110</v>
      </c>
      <c r="Q133" s="175" t="s">
        <v>281</v>
      </c>
      <c r="R133" s="175" t="s">
        <v>107</v>
      </c>
    </row>
    <row r="134" spans="2:18" ht="20.100000000000001" customHeight="1" x14ac:dyDescent="0.4">
      <c r="B134" s="173" t="str">
        <f t="shared" si="4"/>
        <v/>
      </c>
      <c r="C134" s="173" t="str">
        <f t="shared" si="5"/>
        <v/>
      </c>
      <c r="D134" s="173" t="str">
        <f t="shared" si="6"/>
        <v/>
      </c>
      <c r="E134" s="174" t="s">
        <v>99</v>
      </c>
      <c r="F134" s="174" t="s">
        <v>100</v>
      </c>
      <c r="G134" s="174" t="s">
        <v>224</v>
      </c>
      <c r="H134" s="174" t="s">
        <v>103</v>
      </c>
      <c r="I134" s="174">
        <v>7</v>
      </c>
      <c r="J134" s="174"/>
      <c r="K134" s="174"/>
      <c r="L134" s="174" t="s">
        <v>278</v>
      </c>
      <c r="M134" s="174" t="s">
        <v>104</v>
      </c>
      <c r="N134" s="174">
        <v>0.54</v>
      </c>
      <c r="O134" s="174">
        <v>1.8</v>
      </c>
      <c r="P134" s="174" t="s">
        <v>110</v>
      </c>
      <c r="Q134" s="175" t="s">
        <v>282</v>
      </c>
      <c r="R134" s="175" t="s">
        <v>107</v>
      </c>
    </row>
    <row r="135" spans="2:18" ht="20.100000000000001" customHeight="1" x14ac:dyDescent="0.4">
      <c r="B135" s="173" t="str">
        <f t="shared" si="4"/>
        <v/>
      </c>
      <c r="C135" s="173" t="str">
        <f t="shared" si="5"/>
        <v/>
      </c>
      <c r="D135" s="173" t="str">
        <f t="shared" si="6"/>
        <v/>
      </c>
      <c r="E135" s="174" t="s">
        <v>99</v>
      </c>
      <c r="F135" s="174" t="s">
        <v>113</v>
      </c>
      <c r="G135" s="174" t="s">
        <v>221</v>
      </c>
      <c r="H135" s="174" t="s">
        <v>222</v>
      </c>
      <c r="I135" s="174">
        <v>7</v>
      </c>
      <c r="J135" s="174"/>
      <c r="K135" s="174"/>
      <c r="L135" s="174" t="s">
        <v>141</v>
      </c>
      <c r="M135" s="174" t="s">
        <v>104</v>
      </c>
      <c r="N135" s="174">
        <v>0.44</v>
      </c>
      <c r="O135" s="174">
        <v>1.8</v>
      </c>
      <c r="P135" s="174" t="s">
        <v>110</v>
      </c>
      <c r="Q135" s="175" t="s">
        <v>283</v>
      </c>
      <c r="R135" s="175" t="s">
        <v>107</v>
      </c>
    </row>
    <row r="136" spans="2:18" ht="20.100000000000001" customHeight="1" x14ac:dyDescent="0.4">
      <c r="B136" s="173" t="str">
        <f t="shared" si="4"/>
        <v/>
      </c>
      <c r="C136" s="173" t="str">
        <f t="shared" si="5"/>
        <v/>
      </c>
      <c r="D136" s="173" t="str">
        <f t="shared" si="6"/>
        <v/>
      </c>
      <c r="E136" s="174" t="s">
        <v>99</v>
      </c>
      <c r="F136" s="174" t="s">
        <v>113</v>
      </c>
      <c r="G136" s="174" t="s">
        <v>221</v>
      </c>
      <c r="H136" s="174" t="s">
        <v>275</v>
      </c>
      <c r="I136" s="174">
        <v>7</v>
      </c>
      <c r="J136" s="174"/>
      <c r="K136" s="174"/>
      <c r="L136" s="174" t="s">
        <v>114</v>
      </c>
      <c r="M136" s="174" t="s">
        <v>104</v>
      </c>
      <c r="N136" s="174">
        <v>0.44</v>
      </c>
      <c r="O136" s="174">
        <v>1.8</v>
      </c>
      <c r="P136" s="174" t="s">
        <v>110</v>
      </c>
      <c r="Q136" s="175" t="s">
        <v>284</v>
      </c>
      <c r="R136" s="175" t="s">
        <v>107</v>
      </c>
    </row>
    <row r="137" spans="2:18" ht="20.100000000000001" customHeight="1" x14ac:dyDescent="0.4">
      <c r="B137" s="173" t="str">
        <f t="shared" si="4"/>
        <v/>
      </c>
      <c r="C137" s="173" t="str">
        <f t="shared" si="5"/>
        <v/>
      </c>
      <c r="D137" s="173" t="str">
        <f t="shared" si="6"/>
        <v/>
      </c>
      <c r="E137" s="174" t="s">
        <v>99</v>
      </c>
      <c r="F137" s="174" t="s">
        <v>113</v>
      </c>
      <c r="G137" s="174" t="s">
        <v>224</v>
      </c>
      <c r="H137" s="174" t="s">
        <v>225</v>
      </c>
      <c r="I137" s="174">
        <v>7</v>
      </c>
      <c r="J137" s="174"/>
      <c r="K137" s="174"/>
      <c r="L137" s="174" t="s">
        <v>141</v>
      </c>
      <c r="M137" s="174" t="s">
        <v>104</v>
      </c>
      <c r="N137" s="174">
        <v>0.44</v>
      </c>
      <c r="O137" s="174">
        <v>1.8</v>
      </c>
      <c r="P137" s="174" t="s">
        <v>110</v>
      </c>
      <c r="Q137" s="175" t="s">
        <v>285</v>
      </c>
      <c r="R137" s="175" t="s">
        <v>107</v>
      </c>
    </row>
    <row r="138" spans="2:18" ht="20.100000000000001" customHeight="1" x14ac:dyDescent="0.4">
      <c r="B138" s="173" t="str">
        <f t="shared" si="4"/>
        <v/>
      </c>
      <c r="C138" s="173" t="str">
        <f t="shared" si="5"/>
        <v/>
      </c>
      <c r="D138" s="173" t="str">
        <f t="shared" si="6"/>
        <v/>
      </c>
      <c r="E138" s="174" t="s">
        <v>99</v>
      </c>
      <c r="F138" s="174" t="s">
        <v>113</v>
      </c>
      <c r="G138" s="174" t="s">
        <v>224</v>
      </c>
      <c r="H138" s="174" t="s">
        <v>278</v>
      </c>
      <c r="I138" s="174">
        <v>7</v>
      </c>
      <c r="J138" s="174"/>
      <c r="K138" s="174"/>
      <c r="L138" s="174" t="s">
        <v>114</v>
      </c>
      <c r="M138" s="174" t="s">
        <v>104</v>
      </c>
      <c r="N138" s="174">
        <v>0.44</v>
      </c>
      <c r="O138" s="174">
        <v>1.8</v>
      </c>
      <c r="P138" s="174" t="s">
        <v>110</v>
      </c>
      <c r="Q138" s="175" t="s">
        <v>286</v>
      </c>
      <c r="R138" s="175" t="s">
        <v>107</v>
      </c>
    </row>
    <row r="139" spans="2:18" ht="20.100000000000001" customHeight="1" x14ac:dyDescent="0.4">
      <c r="B139" s="173" t="str">
        <f t="shared" si="4"/>
        <v/>
      </c>
      <c r="C139" s="173" t="str">
        <f t="shared" si="5"/>
        <v/>
      </c>
      <c r="D139" s="173" t="str">
        <f t="shared" si="6"/>
        <v/>
      </c>
      <c r="E139" s="174" t="s">
        <v>99</v>
      </c>
      <c r="F139" s="174" t="s">
        <v>113</v>
      </c>
      <c r="G139" s="174" t="s">
        <v>227</v>
      </c>
      <c r="H139" s="174" t="s">
        <v>228</v>
      </c>
      <c r="I139" s="174">
        <v>7</v>
      </c>
      <c r="J139" s="174"/>
      <c r="K139" s="174"/>
      <c r="L139" s="174" t="s">
        <v>141</v>
      </c>
      <c r="M139" s="174" t="s">
        <v>104</v>
      </c>
      <c r="N139" s="174">
        <v>0.42</v>
      </c>
      <c r="O139" s="174">
        <v>1.8</v>
      </c>
      <c r="P139" s="174" t="s">
        <v>110</v>
      </c>
      <c r="Q139" s="175" t="s">
        <v>287</v>
      </c>
      <c r="R139" s="175" t="s">
        <v>107</v>
      </c>
    </row>
    <row r="140" spans="2:18" ht="20.100000000000001" customHeight="1" x14ac:dyDescent="0.4">
      <c r="B140" s="173" t="str">
        <f t="shared" si="4"/>
        <v/>
      </c>
      <c r="C140" s="173" t="str">
        <f t="shared" si="5"/>
        <v/>
      </c>
      <c r="D140" s="173" t="str">
        <f t="shared" si="6"/>
        <v/>
      </c>
      <c r="E140" s="174" t="s">
        <v>99</v>
      </c>
      <c r="F140" s="174" t="s">
        <v>113</v>
      </c>
      <c r="G140" s="174" t="s">
        <v>230</v>
      </c>
      <c r="H140" s="174" t="s">
        <v>231</v>
      </c>
      <c r="I140" s="174">
        <v>7</v>
      </c>
      <c r="J140" s="174"/>
      <c r="K140" s="174"/>
      <c r="L140" s="174" t="s">
        <v>141</v>
      </c>
      <c r="M140" s="174" t="s">
        <v>104</v>
      </c>
      <c r="N140" s="174">
        <v>0.42</v>
      </c>
      <c r="O140" s="174">
        <v>1.8</v>
      </c>
      <c r="P140" s="174" t="s">
        <v>110</v>
      </c>
      <c r="Q140" s="175" t="s">
        <v>288</v>
      </c>
      <c r="R140" s="175" t="s">
        <v>107</v>
      </c>
    </row>
    <row r="141" spans="2:18" ht="20.100000000000001" customHeight="1" x14ac:dyDescent="0.4">
      <c r="B141" s="173" t="str">
        <f t="shared" si="4"/>
        <v/>
      </c>
      <c r="C141" s="173" t="str">
        <f t="shared" si="5"/>
        <v/>
      </c>
      <c r="D141" s="173" t="str">
        <f t="shared" si="6"/>
        <v/>
      </c>
      <c r="E141" s="174" t="s">
        <v>99</v>
      </c>
      <c r="F141" s="174" t="s">
        <v>117</v>
      </c>
      <c r="G141" s="174" t="s">
        <v>221</v>
      </c>
      <c r="H141" s="174" t="s">
        <v>141</v>
      </c>
      <c r="I141" s="174">
        <v>7</v>
      </c>
      <c r="J141" s="174"/>
      <c r="K141" s="174"/>
      <c r="L141" s="174" t="s">
        <v>222</v>
      </c>
      <c r="M141" s="174" t="s">
        <v>104</v>
      </c>
      <c r="N141" s="174">
        <v>0.38</v>
      </c>
      <c r="O141" s="174">
        <v>1.8</v>
      </c>
      <c r="P141" s="174" t="s">
        <v>110</v>
      </c>
      <c r="Q141" s="175" t="s">
        <v>289</v>
      </c>
      <c r="R141" s="175" t="s">
        <v>107</v>
      </c>
    </row>
    <row r="142" spans="2:18" ht="20.100000000000001" customHeight="1" x14ac:dyDescent="0.4">
      <c r="B142" s="173" t="str">
        <f t="shared" si="4"/>
        <v/>
      </c>
      <c r="C142" s="173" t="str">
        <f t="shared" si="5"/>
        <v/>
      </c>
      <c r="D142" s="173" t="str">
        <f t="shared" si="6"/>
        <v/>
      </c>
      <c r="E142" s="174" t="s">
        <v>99</v>
      </c>
      <c r="F142" s="174" t="s">
        <v>117</v>
      </c>
      <c r="G142" s="174" t="s">
        <v>221</v>
      </c>
      <c r="H142" s="174" t="s">
        <v>114</v>
      </c>
      <c r="I142" s="174">
        <v>7</v>
      </c>
      <c r="J142" s="174"/>
      <c r="K142" s="174"/>
      <c r="L142" s="174" t="s">
        <v>275</v>
      </c>
      <c r="M142" s="174" t="s">
        <v>104</v>
      </c>
      <c r="N142" s="174">
        <v>0.38</v>
      </c>
      <c r="O142" s="174">
        <v>1.8</v>
      </c>
      <c r="P142" s="174" t="s">
        <v>110</v>
      </c>
      <c r="Q142" s="175" t="s">
        <v>290</v>
      </c>
      <c r="R142" s="175" t="s">
        <v>107</v>
      </c>
    </row>
    <row r="143" spans="2:18" ht="20.100000000000001" customHeight="1" x14ac:dyDescent="0.4">
      <c r="B143" s="173" t="str">
        <f t="shared" si="4"/>
        <v/>
      </c>
      <c r="C143" s="173" t="str">
        <f t="shared" si="5"/>
        <v/>
      </c>
      <c r="D143" s="173" t="str">
        <f t="shared" si="6"/>
        <v/>
      </c>
      <c r="E143" s="174" t="s">
        <v>99</v>
      </c>
      <c r="F143" s="174" t="s">
        <v>117</v>
      </c>
      <c r="G143" s="174" t="s">
        <v>224</v>
      </c>
      <c r="H143" s="174" t="s">
        <v>141</v>
      </c>
      <c r="I143" s="174">
        <v>7</v>
      </c>
      <c r="J143" s="174"/>
      <c r="K143" s="174"/>
      <c r="L143" s="174" t="s">
        <v>225</v>
      </c>
      <c r="M143" s="174" t="s">
        <v>104</v>
      </c>
      <c r="N143" s="174">
        <v>0.38</v>
      </c>
      <c r="O143" s="174">
        <v>1.8</v>
      </c>
      <c r="P143" s="174" t="s">
        <v>110</v>
      </c>
      <c r="Q143" s="175" t="s">
        <v>291</v>
      </c>
      <c r="R143" s="175" t="s">
        <v>107</v>
      </c>
    </row>
    <row r="144" spans="2:18" ht="20.100000000000001" customHeight="1" x14ac:dyDescent="0.4">
      <c r="B144" s="173" t="str">
        <f t="shared" ref="B144:B207" si="7">IF(OR($C$9="",$C$10=""),"",IFERROR(IF(AND($U$20&lt;&gt;R144,$V$20&lt;&gt;R144),"－",IF(AND(COUNTIF($C$9,"*樹脂スペーサー*")&gt;0,OR(M144="空気",F144="一般",F144="一般ＰＧ")),"－",IF(AND($W$23&gt;0,$W$23&gt;=O144),$U$23,IF(AND($W$24&gt;0,$W$24&gt;=O144),$U$24,IF(AND($W$25&gt;0,$W$25&gt;=O144),$U$25,IF(AND($W$26&gt;0,$W$26&gt;=O144),$U$26,IF(AND($W$27&gt;0,$W$27&gt;=O144),$U$27,IF(AND($W$28&gt;0,$W$28&gt;=O144),$U$28,IF(AND($W$29&gt;0,$W$29&gt;=O144),$U$29,"－"))))))))),"－"))</f>
        <v/>
      </c>
      <c r="C144" s="173" t="str">
        <f t="shared" ref="C144:C207" si="8">IF(B144="","",IF(B144&lt;&gt;"－",VLOOKUP(B144,$U$23:$V$29,2,FALSE),"－"))</f>
        <v/>
      </c>
      <c r="D144" s="173" t="str">
        <f t="shared" ref="D144:D207" si="9">IF($H$9="","",IF(AND(COUNTIF($V$32,"*樹脂スペーサー*")&gt;0,OR(M144="空気",F144="一般",F144="一般ＰＧ")),"－",IF(AND($V$33&lt;&gt;R144,$W$33&lt;&gt;R144),"－",IF(MID($H$9,10,1)="Z",IF(N144&lt;=0.7,"○","－"),IF($V$34&gt;=O144,"○","－")))))</f>
        <v/>
      </c>
      <c r="E144" s="174" t="s">
        <v>99</v>
      </c>
      <c r="F144" s="174" t="s">
        <v>117</v>
      </c>
      <c r="G144" s="174" t="s">
        <v>224</v>
      </c>
      <c r="H144" s="174" t="s">
        <v>114</v>
      </c>
      <c r="I144" s="174">
        <v>7</v>
      </c>
      <c r="J144" s="174"/>
      <c r="K144" s="174"/>
      <c r="L144" s="174" t="s">
        <v>278</v>
      </c>
      <c r="M144" s="174" t="s">
        <v>104</v>
      </c>
      <c r="N144" s="174">
        <v>0.38</v>
      </c>
      <c r="O144" s="174">
        <v>1.8</v>
      </c>
      <c r="P144" s="174" t="s">
        <v>110</v>
      </c>
      <c r="Q144" s="175" t="s">
        <v>292</v>
      </c>
      <c r="R144" s="175" t="s">
        <v>107</v>
      </c>
    </row>
    <row r="145" spans="2:18" ht="20.100000000000001" customHeight="1" x14ac:dyDescent="0.4">
      <c r="B145" s="173" t="str">
        <f t="shared" si="7"/>
        <v/>
      </c>
      <c r="C145" s="173" t="str">
        <f t="shared" si="8"/>
        <v/>
      </c>
      <c r="D145" s="173" t="str">
        <f t="shared" si="9"/>
        <v/>
      </c>
      <c r="E145" s="174" t="s">
        <v>99</v>
      </c>
      <c r="F145" s="174" t="s">
        <v>117</v>
      </c>
      <c r="G145" s="174" t="s">
        <v>227</v>
      </c>
      <c r="H145" s="174" t="s">
        <v>141</v>
      </c>
      <c r="I145" s="174">
        <v>7</v>
      </c>
      <c r="J145" s="174"/>
      <c r="K145" s="174"/>
      <c r="L145" s="174" t="s">
        <v>228</v>
      </c>
      <c r="M145" s="174" t="s">
        <v>104</v>
      </c>
      <c r="N145" s="174">
        <v>0.38</v>
      </c>
      <c r="O145" s="174">
        <v>1.8</v>
      </c>
      <c r="P145" s="174" t="s">
        <v>110</v>
      </c>
      <c r="Q145" s="175" t="s">
        <v>293</v>
      </c>
      <c r="R145" s="175" t="s">
        <v>107</v>
      </c>
    </row>
    <row r="146" spans="2:18" ht="20.100000000000001" customHeight="1" x14ac:dyDescent="0.4">
      <c r="B146" s="173" t="str">
        <f t="shared" si="7"/>
        <v/>
      </c>
      <c r="C146" s="173" t="str">
        <f t="shared" si="8"/>
        <v/>
      </c>
      <c r="D146" s="173" t="str">
        <f t="shared" si="9"/>
        <v/>
      </c>
      <c r="E146" s="174" t="s">
        <v>99</v>
      </c>
      <c r="F146" s="174" t="s">
        <v>117</v>
      </c>
      <c r="G146" s="174" t="s">
        <v>230</v>
      </c>
      <c r="H146" s="174" t="s">
        <v>141</v>
      </c>
      <c r="I146" s="174">
        <v>7</v>
      </c>
      <c r="J146" s="174"/>
      <c r="K146" s="174"/>
      <c r="L146" s="174" t="s">
        <v>231</v>
      </c>
      <c r="M146" s="174" t="s">
        <v>104</v>
      </c>
      <c r="N146" s="174">
        <v>0.38</v>
      </c>
      <c r="O146" s="174">
        <v>1.8</v>
      </c>
      <c r="P146" s="174" t="s">
        <v>110</v>
      </c>
      <c r="Q146" s="175" t="s">
        <v>294</v>
      </c>
      <c r="R146" s="175" t="s">
        <v>107</v>
      </c>
    </row>
    <row r="147" spans="2:18" ht="20.100000000000001" customHeight="1" x14ac:dyDescent="0.4">
      <c r="B147" s="173" t="str">
        <f t="shared" si="7"/>
        <v/>
      </c>
      <c r="C147" s="173" t="str">
        <f t="shared" si="8"/>
        <v/>
      </c>
      <c r="D147" s="173" t="str">
        <f t="shared" si="9"/>
        <v/>
      </c>
      <c r="E147" s="174" t="s">
        <v>99</v>
      </c>
      <c r="F147" s="174" t="s">
        <v>123</v>
      </c>
      <c r="G147" s="174" t="s">
        <v>221</v>
      </c>
      <c r="H147" s="174" t="s">
        <v>275</v>
      </c>
      <c r="I147" s="174">
        <v>7</v>
      </c>
      <c r="J147" s="174"/>
      <c r="K147" s="174"/>
      <c r="L147" s="174" t="s">
        <v>120</v>
      </c>
      <c r="M147" s="174" t="s">
        <v>104</v>
      </c>
      <c r="N147" s="174">
        <v>0.4</v>
      </c>
      <c r="O147" s="174">
        <v>1.8</v>
      </c>
      <c r="P147" s="174" t="s">
        <v>110</v>
      </c>
      <c r="Q147" s="175" t="s">
        <v>295</v>
      </c>
      <c r="R147" s="175" t="s">
        <v>107</v>
      </c>
    </row>
    <row r="148" spans="2:18" ht="20.100000000000001" customHeight="1" x14ac:dyDescent="0.4">
      <c r="B148" s="173" t="str">
        <f t="shared" si="7"/>
        <v/>
      </c>
      <c r="C148" s="173" t="str">
        <f t="shared" si="8"/>
        <v/>
      </c>
      <c r="D148" s="173" t="str">
        <f t="shared" si="9"/>
        <v/>
      </c>
      <c r="E148" s="174" t="s">
        <v>99</v>
      </c>
      <c r="F148" s="174" t="s">
        <v>123</v>
      </c>
      <c r="G148" s="174" t="s">
        <v>224</v>
      </c>
      <c r="H148" s="174" t="s">
        <v>225</v>
      </c>
      <c r="I148" s="174">
        <v>7</v>
      </c>
      <c r="J148" s="174"/>
      <c r="K148" s="174"/>
      <c r="L148" s="174" t="s">
        <v>181</v>
      </c>
      <c r="M148" s="174" t="s">
        <v>104</v>
      </c>
      <c r="N148" s="174">
        <v>0.4</v>
      </c>
      <c r="O148" s="174">
        <v>1.8</v>
      </c>
      <c r="P148" s="174" t="s">
        <v>110</v>
      </c>
      <c r="Q148" s="175" t="s">
        <v>296</v>
      </c>
      <c r="R148" s="175" t="s">
        <v>107</v>
      </c>
    </row>
    <row r="149" spans="2:18" ht="20.100000000000001" customHeight="1" x14ac:dyDescent="0.4">
      <c r="B149" s="173" t="str">
        <f t="shared" si="7"/>
        <v/>
      </c>
      <c r="C149" s="173" t="str">
        <f t="shared" si="8"/>
        <v/>
      </c>
      <c r="D149" s="173" t="str">
        <f t="shared" si="9"/>
        <v/>
      </c>
      <c r="E149" s="174" t="s">
        <v>99</v>
      </c>
      <c r="F149" s="174" t="s">
        <v>123</v>
      </c>
      <c r="G149" s="174" t="s">
        <v>224</v>
      </c>
      <c r="H149" s="174" t="s">
        <v>278</v>
      </c>
      <c r="I149" s="174">
        <v>7</v>
      </c>
      <c r="J149" s="174"/>
      <c r="K149" s="174"/>
      <c r="L149" s="174" t="s">
        <v>120</v>
      </c>
      <c r="M149" s="174" t="s">
        <v>104</v>
      </c>
      <c r="N149" s="174">
        <v>0.4</v>
      </c>
      <c r="O149" s="174">
        <v>1.8</v>
      </c>
      <c r="P149" s="174" t="s">
        <v>110</v>
      </c>
      <c r="Q149" s="175" t="s">
        <v>297</v>
      </c>
      <c r="R149" s="175" t="s">
        <v>107</v>
      </c>
    </row>
    <row r="150" spans="2:18" ht="20.100000000000001" customHeight="1" x14ac:dyDescent="0.4">
      <c r="B150" s="173" t="str">
        <f t="shared" si="7"/>
        <v/>
      </c>
      <c r="C150" s="173" t="str">
        <f t="shared" si="8"/>
        <v/>
      </c>
      <c r="D150" s="173" t="str">
        <f t="shared" si="9"/>
        <v/>
      </c>
      <c r="E150" s="174" t="s">
        <v>99</v>
      </c>
      <c r="F150" s="174" t="s">
        <v>123</v>
      </c>
      <c r="G150" s="174" t="s">
        <v>221</v>
      </c>
      <c r="H150" s="174" t="s">
        <v>120</v>
      </c>
      <c r="I150" s="174">
        <v>7</v>
      </c>
      <c r="J150" s="174"/>
      <c r="K150" s="174"/>
      <c r="L150" s="174" t="s">
        <v>275</v>
      </c>
      <c r="M150" s="174" t="s">
        <v>104</v>
      </c>
      <c r="N150" s="174">
        <v>0.37</v>
      </c>
      <c r="O150" s="174">
        <v>1.8</v>
      </c>
      <c r="P150" s="174" t="s">
        <v>110</v>
      </c>
      <c r="Q150" s="175" t="s">
        <v>298</v>
      </c>
      <c r="R150" s="175" t="s">
        <v>107</v>
      </c>
    </row>
    <row r="151" spans="2:18" ht="20.100000000000001" customHeight="1" x14ac:dyDescent="0.4">
      <c r="B151" s="173" t="str">
        <f t="shared" si="7"/>
        <v/>
      </c>
      <c r="C151" s="173" t="str">
        <f t="shared" si="8"/>
        <v/>
      </c>
      <c r="D151" s="173" t="str">
        <f t="shared" si="9"/>
        <v/>
      </c>
      <c r="E151" s="174" t="s">
        <v>99</v>
      </c>
      <c r="F151" s="174" t="s">
        <v>123</v>
      </c>
      <c r="G151" s="174" t="s">
        <v>224</v>
      </c>
      <c r="H151" s="174" t="s">
        <v>181</v>
      </c>
      <c r="I151" s="174">
        <v>7</v>
      </c>
      <c r="J151" s="174"/>
      <c r="K151" s="174"/>
      <c r="L151" s="174" t="s">
        <v>225</v>
      </c>
      <c r="M151" s="174" t="s">
        <v>104</v>
      </c>
      <c r="N151" s="174">
        <v>0.37</v>
      </c>
      <c r="O151" s="174">
        <v>1.8</v>
      </c>
      <c r="P151" s="174" t="s">
        <v>110</v>
      </c>
      <c r="Q151" s="175" t="s">
        <v>299</v>
      </c>
      <c r="R151" s="175" t="s">
        <v>107</v>
      </c>
    </row>
    <row r="152" spans="2:18" ht="20.100000000000001" customHeight="1" x14ac:dyDescent="0.4">
      <c r="B152" s="173" t="str">
        <f t="shared" si="7"/>
        <v/>
      </c>
      <c r="C152" s="173" t="str">
        <f t="shared" si="8"/>
        <v/>
      </c>
      <c r="D152" s="173" t="str">
        <f t="shared" si="9"/>
        <v/>
      </c>
      <c r="E152" s="174" t="s">
        <v>99</v>
      </c>
      <c r="F152" s="174" t="s">
        <v>123</v>
      </c>
      <c r="G152" s="174" t="s">
        <v>224</v>
      </c>
      <c r="H152" s="174" t="s">
        <v>120</v>
      </c>
      <c r="I152" s="174">
        <v>7</v>
      </c>
      <c r="J152" s="174"/>
      <c r="K152" s="174"/>
      <c r="L152" s="174" t="s">
        <v>278</v>
      </c>
      <c r="M152" s="174" t="s">
        <v>104</v>
      </c>
      <c r="N152" s="174">
        <v>0.37</v>
      </c>
      <c r="O152" s="174">
        <v>1.8</v>
      </c>
      <c r="P152" s="174" t="s">
        <v>110</v>
      </c>
      <c r="Q152" s="175" t="s">
        <v>300</v>
      </c>
      <c r="R152" s="175" t="s">
        <v>107</v>
      </c>
    </row>
    <row r="153" spans="2:18" ht="20.100000000000001" customHeight="1" x14ac:dyDescent="0.4">
      <c r="B153" s="173" t="str">
        <f t="shared" si="7"/>
        <v/>
      </c>
      <c r="C153" s="173" t="str">
        <f t="shared" si="8"/>
        <v/>
      </c>
      <c r="D153" s="173" t="str">
        <f t="shared" si="9"/>
        <v/>
      </c>
      <c r="E153" s="174" t="s">
        <v>99</v>
      </c>
      <c r="F153" s="174" t="s">
        <v>100</v>
      </c>
      <c r="G153" s="174" t="s">
        <v>101</v>
      </c>
      <c r="H153" s="174" t="s">
        <v>140</v>
      </c>
      <c r="I153" s="174">
        <v>10</v>
      </c>
      <c r="J153" s="174"/>
      <c r="K153" s="174"/>
      <c r="L153" s="174" t="s">
        <v>172</v>
      </c>
      <c r="M153" s="174" t="s">
        <v>190</v>
      </c>
      <c r="N153" s="174">
        <v>0.56999999999999995</v>
      </c>
      <c r="O153" s="174">
        <v>1.9</v>
      </c>
      <c r="P153" s="174" t="s">
        <v>110</v>
      </c>
      <c r="Q153" s="175" t="s">
        <v>301</v>
      </c>
      <c r="R153" s="175" t="s">
        <v>107</v>
      </c>
    </row>
    <row r="154" spans="2:18" ht="20.100000000000001" customHeight="1" x14ac:dyDescent="0.4">
      <c r="B154" s="173" t="str">
        <f t="shared" si="7"/>
        <v/>
      </c>
      <c r="C154" s="173" t="str">
        <f t="shared" si="8"/>
        <v/>
      </c>
      <c r="D154" s="173" t="str">
        <f t="shared" si="9"/>
        <v/>
      </c>
      <c r="E154" s="174" t="s">
        <v>99</v>
      </c>
      <c r="F154" s="174" t="s">
        <v>100</v>
      </c>
      <c r="G154" s="174" t="s">
        <v>125</v>
      </c>
      <c r="H154" s="174" t="s">
        <v>126</v>
      </c>
      <c r="I154" s="174">
        <v>10</v>
      </c>
      <c r="J154" s="174"/>
      <c r="K154" s="174"/>
      <c r="L154" s="174" t="s">
        <v>172</v>
      </c>
      <c r="M154" s="174" t="s">
        <v>190</v>
      </c>
      <c r="N154" s="174">
        <v>0.56999999999999995</v>
      </c>
      <c r="O154" s="174">
        <v>1.9</v>
      </c>
      <c r="P154" s="174" t="s">
        <v>110</v>
      </c>
      <c r="Q154" s="175" t="s">
        <v>302</v>
      </c>
      <c r="R154" s="175" t="s">
        <v>107</v>
      </c>
    </row>
    <row r="155" spans="2:18" ht="20.100000000000001" customHeight="1" x14ac:dyDescent="0.4">
      <c r="B155" s="173" t="str">
        <f t="shared" si="7"/>
        <v/>
      </c>
      <c r="C155" s="173" t="str">
        <f t="shared" si="8"/>
        <v/>
      </c>
      <c r="D155" s="173" t="str">
        <f t="shared" si="9"/>
        <v/>
      </c>
      <c r="E155" s="174" t="s">
        <v>99</v>
      </c>
      <c r="F155" s="174" t="s">
        <v>100</v>
      </c>
      <c r="G155" s="174" t="s">
        <v>151</v>
      </c>
      <c r="H155" s="174" t="s">
        <v>152</v>
      </c>
      <c r="I155" s="174">
        <v>10</v>
      </c>
      <c r="J155" s="174"/>
      <c r="K155" s="174"/>
      <c r="L155" s="174" t="s">
        <v>103</v>
      </c>
      <c r="M155" s="174" t="s">
        <v>190</v>
      </c>
      <c r="N155" s="174">
        <v>0.56999999999999995</v>
      </c>
      <c r="O155" s="174">
        <v>1.9</v>
      </c>
      <c r="P155" s="174" t="s">
        <v>192</v>
      </c>
      <c r="Q155" s="175" t="s">
        <v>303</v>
      </c>
      <c r="R155" s="175" t="s">
        <v>107</v>
      </c>
    </row>
    <row r="156" spans="2:18" ht="20.100000000000001" customHeight="1" x14ac:dyDescent="0.4">
      <c r="B156" s="173" t="str">
        <f t="shared" si="7"/>
        <v/>
      </c>
      <c r="C156" s="173" t="str">
        <f t="shared" si="8"/>
        <v/>
      </c>
      <c r="D156" s="173" t="str">
        <f t="shared" si="9"/>
        <v/>
      </c>
      <c r="E156" s="174" t="s">
        <v>99</v>
      </c>
      <c r="F156" s="174" t="s">
        <v>100</v>
      </c>
      <c r="G156" s="174" t="s">
        <v>128</v>
      </c>
      <c r="H156" s="174" t="s">
        <v>172</v>
      </c>
      <c r="I156" s="174">
        <v>10</v>
      </c>
      <c r="J156" s="174"/>
      <c r="K156" s="174"/>
      <c r="L156" s="174" t="s">
        <v>129</v>
      </c>
      <c r="M156" s="174" t="s">
        <v>190</v>
      </c>
      <c r="N156" s="174">
        <v>0.54</v>
      </c>
      <c r="O156" s="174">
        <v>1.9</v>
      </c>
      <c r="P156" s="174" t="s">
        <v>110</v>
      </c>
      <c r="Q156" s="175" t="s">
        <v>304</v>
      </c>
      <c r="R156" s="175" t="s">
        <v>107</v>
      </c>
    </row>
    <row r="157" spans="2:18" ht="20.100000000000001" customHeight="1" x14ac:dyDescent="0.4">
      <c r="B157" s="173" t="str">
        <f t="shared" si="7"/>
        <v/>
      </c>
      <c r="C157" s="173" t="str">
        <f t="shared" si="8"/>
        <v/>
      </c>
      <c r="D157" s="173" t="str">
        <f t="shared" si="9"/>
        <v/>
      </c>
      <c r="E157" s="174" t="s">
        <v>99</v>
      </c>
      <c r="F157" s="174" t="s">
        <v>100</v>
      </c>
      <c r="G157" s="174" t="s">
        <v>132</v>
      </c>
      <c r="H157" s="174" t="s">
        <v>172</v>
      </c>
      <c r="I157" s="174">
        <v>10</v>
      </c>
      <c r="J157" s="174"/>
      <c r="K157" s="174"/>
      <c r="L157" s="174" t="s">
        <v>133</v>
      </c>
      <c r="M157" s="174" t="s">
        <v>190</v>
      </c>
      <c r="N157" s="174">
        <v>0.54</v>
      </c>
      <c r="O157" s="174">
        <v>1.9</v>
      </c>
      <c r="P157" s="174" t="s">
        <v>110</v>
      </c>
      <c r="Q157" s="175" t="s">
        <v>305</v>
      </c>
      <c r="R157" s="175" t="s">
        <v>107</v>
      </c>
    </row>
    <row r="158" spans="2:18" ht="20.100000000000001" customHeight="1" x14ac:dyDescent="0.4">
      <c r="B158" s="173" t="str">
        <f t="shared" si="7"/>
        <v/>
      </c>
      <c r="C158" s="173" t="str">
        <f t="shared" si="8"/>
        <v/>
      </c>
      <c r="D158" s="173" t="str">
        <f t="shared" si="9"/>
        <v/>
      </c>
      <c r="E158" s="174" t="s">
        <v>99</v>
      </c>
      <c r="F158" s="174" t="s">
        <v>100</v>
      </c>
      <c r="G158" s="174" t="s">
        <v>101</v>
      </c>
      <c r="H158" s="174" t="s">
        <v>172</v>
      </c>
      <c r="I158" s="174">
        <v>10</v>
      </c>
      <c r="J158" s="174"/>
      <c r="K158" s="174"/>
      <c r="L158" s="174" t="s">
        <v>140</v>
      </c>
      <c r="M158" s="174" t="s">
        <v>190</v>
      </c>
      <c r="N158" s="174">
        <v>0.54</v>
      </c>
      <c r="O158" s="174">
        <v>1.9</v>
      </c>
      <c r="P158" s="174" t="s">
        <v>110</v>
      </c>
      <c r="Q158" s="175" t="s">
        <v>306</v>
      </c>
      <c r="R158" s="175" t="s">
        <v>107</v>
      </c>
    </row>
    <row r="159" spans="2:18" ht="20.100000000000001" customHeight="1" x14ac:dyDescent="0.4">
      <c r="B159" s="173" t="str">
        <f t="shared" si="7"/>
        <v/>
      </c>
      <c r="C159" s="173" t="str">
        <f t="shared" si="8"/>
        <v/>
      </c>
      <c r="D159" s="173" t="str">
        <f t="shared" si="9"/>
        <v/>
      </c>
      <c r="E159" s="174" t="s">
        <v>99</v>
      </c>
      <c r="F159" s="174" t="s">
        <v>100</v>
      </c>
      <c r="G159" s="174" t="s">
        <v>125</v>
      </c>
      <c r="H159" s="174" t="s">
        <v>172</v>
      </c>
      <c r="I159" s="174">
        <v>10</v>
      </c>
      <c r="J159" s="174"/>
      <c r="K159" s="174"/>
      <c r="L159" s="174" t="s">
        <v>126</v>
      </c>
      <c r="M159" s="174" t="s">
        <v>190</v>
      </c>
      <c r="N159" s="174">
        <v>0.54</v>
      </c>
      <c r="O159" s="174">
        <v>1.9</v>
      </c>
      <c r="P159" s="174" t="s">
        <v>110</v>
      </c>
      <c r="Q159" s="175" t="s">
        <v>307</v>
      </c>
      <c r="R159" s="175" t="s">
        <v>107</v>
      </c>
    </row>
    <row r="160" spans="2:18" ht="20.100000000000001" customHeight="1" x14ac:dyDescent="0.4">
      <c r="B160" s="173" t="str">
        <f t="shared" si="7"/>
        <v/>
      </c>
      <c r="C160" s="173" t="str">
        <f t="shared" si="8"/>
        <v/>
      </c>
      <c r="D160" s="173" t="str">
        <f t="shared" si="9"/>
        <v/>
      </c>
      <c r="E160" s="174" t="s">
        <v>99</v>
      </c>
      <c r="F160" s="174" t="s">
        <v>100</v>
      </c>
      <c r="G160" s="174" t="s">
        <v>151</v>
      </c>
      <c r="H160" s="174" t="s">
        <v>103</v>
      </c>
      <c r="I160" s="174">
        <v>10</v>
      </c>
      <c r="J160" s="174"/>
      <c r="K160" s="174"/>
      <c r="L160" s="174" t="s">
        <v>152</v>
      </c>
      <c r="M160" s="174" t="s">
        <v>190</v>
      </c>
      <c r="N160" s="174">
        <v>0.54</v>
      </c>
      <c r="O160" s="174">
        <v>1.9</v>
      </c>
      <c r="P160" s="174" t="s">
        <v>110</v>
      </c>
      <c r="Q160" s="175" t="s">
        <v>308</v>
      </c>
      <c r="R160" s="175" t="s">
        <v>107</v>
      </c>
    </row>
    <row r="161" spans="2:18" ht="20.100000000000001" customHeight="1" x14ac:dyDescent="0.4">
      <c r="B161" s="173" t="str">
        <f t="shared" si="7"/>
        <v/>
      </c>
      <c r="C161" s="173" t="str">
        <f t="shared" si="8"/>
        <v/>
      </c>
      <c r="D161" s="173" t="str">
        <f t="shared" si="9"/>
        <v/>
      </c>
      <c r="E161" s="174" t="s">
        <v>99</v>
      </c>
      <c r="F161" s="174" t="s">
        <v>113</v>
      </c>
      <c r="G161" s="174" t="s">
        <v>125</v>
      </c>
      <c r="H161" s="174" t="s">
        <v>126</v>
      </c>
      <c r="I161" s="174">
        <v>9</v>
      </c>
      <c r="J161" s="174"/>
      <c r="K161" s="174"/>
      <c r="L161" s="174" t="s">
        <v>201</v>
      </c>
      <c r="M161" s="174" t="s">
        <v>190</v>
      </c>
      <c r="N161" s="174">
        <v>0.45</v>
      </c>
      <c r="O161" s="174">
        <v>1.9</v>
      </c>
      <c r="P161" s="174" t="s">
        <v>110</v>
      </c>
      <c r="Q161" s="175" t="s">
        <v>309</v>
      </c>
      <c r="R161" s="175" t="s">
        <v>107</v>
      </c>
    </row>
    <row r="162" spans="2:18" ht="20.100000000000001" customHeight="1" x14ac:dyDescent="0.4">
      <c r="B162" s="173" t="str">
        <f t="shared" si="7"/>
        <v/>
      </c>
      <c r="C162" s="173" t="str">
        <f t="shared" si="8"/>
        <v/>
      </c>
      <c r="D162" s="173" t="str">
        <f t="shared" si="9"/>
        <v/>
      </c>
      <c r="E162" s="174" t="s">
        <v>99</v>
      </c>
      <c r="F162" s="174" t="s">
        <v>113</v>
      </c>
      <c r="G162" s="174" t="s">
        <v>151</v>
      </c>
      <c r="H162" s="174" t="s">
        <v>152</v>
      </c>
      <c r="I162" s="174">
        <v>9</v>
      </c>
      <c r="J162" s="174"/>
      <c r="K162" s="174"/>
      <c r="L162" s="174" t="s">
        <v>141</v>
      </c>
      <c r="M162" s="174" t="s">
        <v>190</v>
      </c>
      <c r="N162" s="174">
        <v>0.45</v>
      </c>
      <c r="O162" s="174">
        <v>1.9</v>
      </c>
      <c r="P162" s="174" t="s">
        <v>110</v>
      </c>
      <c r="Q162" s="175" t="s">
        <v>310</v>
      </c>
      <c r="R162" s="175" t="s">
        <v>107</v>
      </c>
    </row>
    <row r="163" spans="2:18" ht="20.100000000000001" customHeight="1" x14ac:dyDescent="0.4">
      <c r="B163" s="173" t="str">
        <f t="shared" si="7"/>
        <v/>
      </c>
      <c r="C163" s="173" t="str">
        <f t="shared" si="8"/>
        <v/>
      </c>
      <c r="D163" s="173" t="str">
        <f t="shared" si="9"/>
        <v/>
      </c>
      <c r="E163" s="174" t="s">
        <v>99</v>
      </c>
      <c r="F163" s="174" t="s">
        <v>117</v>
      </c>
      <c r="G163" s="174" t="s">
        <v>125</v>
      </c>
      <c r="H163" s="174" t="s">
        <v>201</v>
      </c>
      <c r="I163" s="174">
        <v>9</v>
      </c>
      <c r="J163" s="174"/>
      <c r="K163" s="174"/>
      <c r="L163" s="174" t="s">
        <v>126</v>
      </c>
      <c r="M163" s="174" t="s">
        <v>190</v>
      </c>
      <c r="N163" s="174">
        <v>0.39</v>
      </c>
      <c r="O163" s="174">
        <v>1.9</v>
      </c>
      <c r="P163" s="174" t="s">
        <v>110</v>
      </c>
      <c r="Q163" s="175" t="s">
        <v>311</v>
      </c>
      <c r="R163" s="175" t="s">
        <v>107</v>
      </c>
    </row>
    <row r="164" spans="2:18" ht="20.100000000000001" customHeight="1" x14ac:dyDescent="0.4">
      <c r="B164" s="173" t="str">
        <f t="shared" si="7"/>
        <v/>
      </c>
      <c r="C164" s="173" t="str">
        <f t="shared" si="8"/>
        <v/>
      </c>
      <c r="D164" s="173" t="str">
        <f t="shared" si="9"/>
        <v/>
      </c>
      <c r="E164" s="174" t="s">
        <v>99</v>
      </c>
      <c r="F164" s="174" t="s">
        <v>117</v>
      </c>
      <c r="G164" s="174" t="s">
        <v>151</v>
      </c>
      <c r="H164" s="174" t="s">
        <v>141</v>
      </c>
      <c r="I164" s="174">
        <v>9</v>
      </c>
      <c r="J164" s="174"/>
      <c r="K164" s="174"/>
      <c r="L164" s="174" t="s">
        <v>152</v>
      </c>
      <c r="M164" s="174" t="s">
        <v>190</v>
      </c>
      <c r="N164" s="174">
        <v>0.39</v>
      </c>
      <c r="O164" s="174">
        <v>1.9</v>
      </c>
      <c r="P164" s="174" t="s">
        <v>110</v>
      </c>
      <c r="Q164" s="175" t="s">
        <v>312</v>
      </c>
      <c r="R164" s="175" t="s">
        <v>107</v>
      </c>
    </row>
    <row r="165" spans="2:18" ht="20.100000000000001" customHeight="1" x14ac:dyDescent="0.4">
      <c r="B165" s="173" t="str">
        <f t="shared" si="7"/>
        <v/>
      </c>
      <c r="C165" s="173" t="str">
        <f t="shared" si="8"/>
        <v/>
      </c>
      <c r="D165" s="173" t="str">
        <f t="shared" si="9"/>
        <v/>
      </c>
      <c r="E165" s="174" t="s">
        <v>99</v>
      </c>
      <c r="F165" s="174" t="s">
        <v>117</v>
      </c>
      <c r="G165" s="174" t="s">
        <v>128</v>
      </c>
      <c r="H165" s="174" t="s">
        <v>201</v>
      </c>
      <c r="I165" s="174">
        <v>9</v>
      </c>
      <c r="J165" s="174"/>
      <c r="K165" s="174"/>
      <c r="L165" s="174" t="s">
        <v>129</v>
      </c>
      <c r="M165" s="174" t="s">
        <v>190</v>
      </c>
      <c r="N165" s="174">
        <v>0.39</v>
      </c>
      <c r="O165" s="174">
        <v>1.9</v>
      </c>
      <c r="P165" s="174" t="s">
        <v>110</v>
      </c>
      <c r="Q165" s="175" t="s">
        <v>313</v>
      </c>
      <c r="R165" s="175" t="s">
        <v>107</v>
      </c>
    </row>
    <row r="166" spans="2:18" ht="20.100000000000001" customHeight="1" x14ac:dyDescent="0.4">
      <c r="B166" s="173" t="str">
        <f t="shared" si="7"/>
        <v/>
      </c>
      <c r="C166" s="173" t="str">
        <f t="shared" si="8"/>
        <v/>
      </c>
      <c r="D166" s="173" t="str">
        <f t="shared" si="9"/>
        <v/>
      </c>
      <c r="E166" s="174" t="s">
        <v>99</v>
      </c>
      <c r="F166" s="174" t="s">
        <v>117</v>
      </c>
      <c r="G166" s="174" t="s">
        <v>132</v>
      </c>
      <c r="H166" s="174" t="s">
        <v>201</v>
      </c>
      <c r="I166" s="174">
        <v>9</v>
      </c>
      <c r="J166" s="174"/>
      <c r="K166" s="174"/>
      <c r="L166" s="174" t="s">
        <v>133</v>
      </c>
      <c r="M166" s="174" t="s">
        <v>190</v>
      </c>
      <c r="N166" s="174">
        <v>0.39</v>
      </c>
      <c r="O166" s="174">
        <v>1.9</v>
      </c>
      <c r="P166" s="174" t="s">
        <v>110</v>
      </c>
      <c r="Q166" s="175" t="s">
        <v>314</v>
      </c>
      <c r="R166" s="175" t="s">
        <v>107</v>
      </c>
    </row>
    <row r="167" spans="2:18" ht="20.100000000000001" customHeight="1" x14ac:dyDescent="0.4">
      <c r="B167" s="173" t="str">
        <f t="shared" si="7"/>
        <v/>
      </c>
      <c r="C167" s="173" t="str">
        <f t="shared" si="8"/>
        <v/>
      </c>
      <c r="D167" s="173" t="str">
        <f t="shared" si="9"/>
        <v/>
      </c>
      <c r="E167" s="174" t="s">
        <v>99</v>
      </c>
      <c r="F167" s="174" t="s">
        <v>123</v>
      </c>
      <c r="G167" s="174" t="s">
        <v>101</v>
      </c>
      <c r="H167" s="174" t="s">
        <v>140</v>
      </c>
      <c r="I167" s="174">
        <v>10</v>
      </c>
      <c r="J167" s="174"/>
      <c r="K167" s="174"/>
      <c r="L167" s="174" t="s">
        <v>181</v>
      </c>
      <c r="M167" s="174" t="s">
        <v>190</v>
      </c>
      <c r="N167" s="174">
        <v>0.42</v>
      </c>
      <c r="O167" s="174">
        <v>1.9</v>
      </c>
      <c r="P167" s="174" t="s">
        <v>110</v>
      </c>
      <c r="Q167" s="175" t="s">
        <v>315</v>
      </c>
      <c r="R167" s="175" t="s">
        <v>107</v>
      </c>
    </row>
    <row r="168" spans="2:18" ht="20.100000000000001" customHeight="1" x14ac:dyDescent="0.4">
      <c r="B168" s="173" t="str">
        <f t="shared" si="7"/>
        <v/>
      </c>
      <c r="C168" s="173" t="str">
        <f t="shared" si="8"/>
        <v/>
      </c>
      <c r="D168" s="173" t="str">
        <f t="shared" si="9"/>
        <v/>
      </c>
      <c r="E168" s="174" t="s">
        <v>99</v>
      </c>
      <c r="F168" s="174" t="s">
        <v>123</v>
      </c>
      <c r="G168" s="174" t="s">
        <v>125</v>
      </c>
      <c r="H168" s="174" t="s">
        <v>126</v>
      </c>
      <c r="I168" s="174">
        <v>10</v>
      </c>
      <c r="J168" s="174"/>
      <c r="K168" s="174"/>
      <c r="L168" s="174" t="s">
        <v>181</v>
      </c>
      <c r="M168" s="174" t="s">
        <v>190</v>
      </c>
      <c r="N168" s="174">
        <v>0.42</v>
      </c>
      <c r="O168" s="174">
        <v>1.9</v>
      </c>
      <c r="P168" s="174" t="s">
        <v>110</v>
      </c>
      <c r="Q168" s="175" t="s">
        <v>316</v>
      </c>
      <c r="R168" s="175" t="s">
        <v>107</v>
      </c>
    </row>
    <row r="169" spans="2:18" ht="20.100000000000001" customHeight="1" x14ac:dyDescent="0.4">
      <c r="B169" s="173" t="str">
        <f t="shared" si="7"/>
        <v/>
      </c>
      <c r="C169" s="173" t="str">
        <f t="shared" si="8"/>
        <v/>
      </c>
      <c r="D169" s="173" t="str">
        <f t="shared" si="9"/>
        <v/>
      </c>
      <c r="E169" s="174" t="s">
        <v>99</v>
      </c>
      <c r="F169" s="174" t="s">
        <v>123</v>
      </c>
      <c r="G169" s="174" t="s">
        <v>151</v>
      </c>
      <c r="H169" s="174" t="s">
        <v>152</v>
      </c>
      <c r="I169" s="174">
        <v>10</v>
      </c>
      <c r="J169" s="174"/>
      <c r="K169" s="174"/>
      <c r="L169" s="174" t="s">
        <v>120</v>
      </c>
      <c r="M169" s="174" t="s">
        <v>190</v>
      </c>
      <c r="N169" s="174">
        <v>0.42</v>
      </c>
      <c r="O169" s="174">
        <v>1.9</v>
      </c>
      <c r="P169" s="174" t="s">
        <v>105</v>
      </c>
      <c r="Q169" s="175" t="s">
        <v>317</v>
      </c>
      <c r="R169" s="175" t="s">
        <v>107</v>
      </c>
    </row>
    <row r="170" spans="2:18" ht="20.100000000000001" customHeight="1" x14ac:dyDescent="0.4">
      <c r="B170" s="173" t="str">
        <f t="shared" si="7"/>
        <v/>
      </c>
      <c r="C170" s="173" t="str">
        <f t="shared" si="8"/>
        <v/>
      </c>
      <c r="D170" s="173" t="str">
        <f t="shared" si="9"/>
        <v/>
      </c>
      <c r="E170" s="174" t="s">
        <v>99</v>
      </c>
      <c r="F170" s="174" t="s">
        <v>123</v>
      </c>
      <c r="G170" s="174" t="s">
        <v>128</v>
      </c>
      <c r="H170" s="174" t="s">
        <v>181</v>
      </c>
      <c r="I170" s="174">
        <v>10</v>
      </c>
      <c r="J170" s="174"/>
      <c r="K170" s="174"/>
      <c r="L170" s="174" t="s">
        <v>129</v>
      </c>
      <c r="M170" s="174" t="s">
        <v>190</v>
      </c>
      <c r="N170" s="174">
        <v>0.37</v>
      </c>
      <c r="O170" s="174">
        <v>1.9</v>
      </c>
      <c r="P170" s="174" t="s">
        <v>110</v>
      </c>
      <c r="Q170" s="175" t="s">
        <v>318</v>
      </c>
      <c r="R170" s="175" t="s">
        <v>107</v>
      </c>
    </row>
    <row r="171" spans="2:18" ht="20.100000000000001" customHeight="1" x14ac:dyDescent="0.4">
      <c r="B171" s="173" t="str">
        <f t="shared" si="7"/>
        <v/>
      </c>
      <c r="C171" s="173" t="str">
        <f t="shared" si="8"/>
        <v/>
      </c>
      <c r="D171" s="173" t="str">
        <f t="shared" si="9"/>
        <v/>
      </c>
      <c r="E171" s="174" t="s">
        <v>99</v>
      </c>
      <c r="F171" s="174" t="s">
        <v>123</v>
      </c>
      <c r="G171" s="174" t="s">
        <v>132</v>
      </c>
      <c r="H171" s="174" t="s">
        <v>181</v>
      </c>
      <c r="I171" s="174">
        <v>10</v>
      </c>
      <c r="J171" s="174"/>
      <c r="K171" s="174"/>
      <c r="L171" s="174" t="s">
        <v>133</v>
      </c>
      <c r="M171" s="174" t="s">
        <v>190</v>
      </c>
      <c r="N171" s="174">
        <v>0.37</v>
      </c>
      <c r="O171" s="174">
        <v>1.9</v>
      </c>
      <c r="P171" s="174" t="s">
        <v>110</v>
      </c>
      <c r="Q171" s="175" t="s">
        <v>319</v>
      </c>
      <c r="R171" s="175" t="s">
        <v>107</v>
      </c>
    </row>
    <row r="172" spans="2:18" ht="20.100000000000001" customHeight="1" x14ac:dyDescent="0.4">
      <c r="B172" s="173" t="str">
        <f t="shared" si="7"/>
        <v/>
      </c>
      <c r="C172" s="173" t="str">
        <f t="shared" si="8"/>
        <v/>
      </c>
      <c r="D172" s="173" t="str">
        <f t="shared" si="9"/>
        <v/>
      </c>
      <c r="E172" s="174" t="s">
        <v>99</v>
      </c>
      <c r="F172" s="174" t="s">
        <v>123</v>
      </c>
      <c r="G172" s="174" t="s">
        <v>101</v>
      </c>
      <c r="H172" s="174" t="s">
        <v>181</v>
      </c>
      <c r="I172" s="174">
        <v>10</v>
      </c>
      <c r="J172" s="174"/>
      <c r="K172" s="174"/>
      <c r="L172" s="174" t="s">
        <v>140</v>
      </c>
      <c r="M172" s="174" t="s">
        <v>190</v>
      </c>
      <c r="N172" s="174">
        <v>0.37</v>
      </c>
      <c r="O172" s="174">
        <v>1.9</v>
      </c>
      <c r="P172" s="174" t="s">
        <v>110</v>
      </c>
      <c r="Q172" s="175" t="s">
        <v>320</v>
      </c>
      <c r="R172" s="175" t="s">
        <v>107</v>
      </c>
    </row>
    <row r="173" spans="2:18" ht="20.100000000000001" customHeight="1" x14ac:dyDescent="0.4">
      <c r="B173" s="173" t="str">
        <f t="shared" si="7"/>
        <v/>
      </c>
      <c r="C173" s="173" t="str">
        <f t="shared" si="8"/>
        <v/>
      </c>
      <c r="D173" s="173" t="str">
        <f t="shared" si="9"/>
        <v/>
      </c>
      <c r="E173" s="174" t="s">
        <v>99</v>
      </c>
      <c r="F173" s="174" t="s">
        <v>123</v>
      </c>
      <c r="G173" s="174" t="s">
        <v>125</v>
      </c>
      <c r="H173" s="174" t="s">
        <v>181</v>
      </c>
      <c r="I173" s="174">
        <v>10</v>
      </c>
      <c r="J173" s="174"/>
      <c r="K173" s="174"/>
      <c r="L173" s="174" t="s">
        <v>126</v>
      </c>
      <c r="M173" s="174" t="s">
        <v>190</v>
      </c>
      <c r="N173" s="174">
        <v>0.37</v>
      </c>
      <c r="O173" s="174">
        <v>1.9</v>
      </c>
      <c r="P173" s="174" t="s">
        <v>110</v>
      </c>
      <c r="Q173" s="175" t="s">
        <v>321</v>
      </c>
      <c r="R173" s="175" t="s">
        <v>107</v>
      </c>
    </row>
    <row r="174" spans="2:18" ht="20.100000000000001" customHeight="1" x14ac:dyDescent="0.4">
      <c r="B174" s="173" t="str">
        <f t="shared" si="7"/>
        <v/>
      </c>
      <c r="C174" s="173" t="str">
        <f t="shared" si="8"/>
        <v/>
      </c>
      <c r="D174" s="173" t="str">
        <f t="shared" si="9"/>
        <v/>
      </c>
      <c r="E174" s="174" t="s">
        <v>99</v>
      </c>
      <c r="F174" s="174" t="s">
        <v>123</v>
      </c>
      <c r="G174" s="174" t="s">
        <v>151</v>
      </c>
      <c r="H174" s="174" t="s">
        <v>120</v>
      </c>
      <c r="I174" s="174">
        <v>10</v>
      </c>
      <c r="J174" s="174"/>
      <c r="K174" s="174"/>
      <c r="L174" s="174" t="s">
        <v>152</v>
      </c>
      <c r="M174" s="174" t="s">
        <v>190</v>
      </c>
      <c r="N174" s="174">
        <v>0.37</v>
      </c>
      <c r="O174" s="174">
        <v>1.9</v>
      </c>
      <c r="P174" s="174" t="s">
        <v>110</v>
      </c>
      <c r="Q174" s="175" t="s">
        <v>322</v>
      </c>
      <c r="R174" s="175" t="s">
        <v>107</v>
      </c>
    </row>
    <row r="175" spans="2:18" ht="20.100000000000001" customHeight="1" x14ac:dyDescent="0.4">
      <c r="B175" s="173" t="str">
        <f t="shared" si="7"/>
        <v/>
      </c>
      <c r="C175" s="173" t="str">
        <f t="shared" si="8"/>
        <v/>
      </c>
      <c r="D175" s="173" t="str">
        <f t="shared" si="9"/>
        <v/>
      </c>
      <c r="E175" s="174" t="s">
        <v>99</v>
      </c>
      <c r="F175" s="174" t="s">
        <v>100</v>
      </c>
      <c r="G175" s="174" t="s">
        <v>221</v>
      </c>
      <c r="H175" s="174" t="s">
        <v>222</v>
      </c>
      <c r="I175" s="174">
        <v>7</v>
      </c>
      <c r="J175" s="174"/>
      <c r="K175" s="174"/>
      <c r="L175" s="174" t="s">
        <v>172</v>
      </c>
      <c r="M175" s="174" t="s">
        <v>104</v>
      </c>
      <c r="N175" s="174">
        <v>0.55000000000000004</v>
      </c>
      <c r="O175" s="174">
        <v>1.9</v>
      </c>
      <c r="P175" s="174" t="s">
        <v>110</v>
      </c>
      <c r="Q175" s="175" t="s">
        <v>323</v>
      </c>
      <c r="R175" s="175" t="s">
        <v>107</v>
      </c>
    </row>
    <row r="176" spans="2:18" ht="20.100000000000001" customHeight="1" x14ac:dyDescent="0.4">
      <c r="B176" s="173" t="str">
        <f t="shared" si="7"/>
        <v/>
      </c>
      <c r="C176" s="173" t="str">
        <f t="shared" si="8"/>
        <v/>
      </c>
      <c r="D176" s="173" t="str">
        <f t="shared" si="9"/>
        <v/>
      </c>
      <c r="E176" s="174" t="s">
        <v>99</v>
      </c>
      <c r="F176" s="174" t="s">
        <v>100</v>
      </c>
      <c r="G176" s="174" t="s">
        <v>227</v>
      </c>
      <c r="H176" s="174" t="s">
        <v>228</v>
      </c>
      <c r="I176" s="174">
        <v>7</v>
      </c>
      <c r="J176" s="174"/>
      <c r="K176" s="174"/>
      <c r="L176" s="174" t="s">
        <v>172</v>
      </c>
      <c r="M176" s="174" t="s">
        <v>104</v>
      </c>
      <c r="N176" s="174">
        <v>0.52</v>
      </c>
      <c r="O176" s="174">
        <v>1.9</v>
      </c>
      <c r="P176" s="174" t="s">
        <v>110</v>
      </c>
      <c r="Q176" s="175" t="s">
        <v>324</v>
      </c>
      <c r="R176" s="175" t="s">
        <v>107</v>
      </c>
    </row>
    <row r="177" spans="2:18" ht="20.100000000000001" customHeight="1" x14ac:dyDescent="0.4">
      <c r="B177" s="173" t="str">
        <f t="shared" si="7"/>
        <v/>
      </c>
      <c r="C177" s="173" t="str">
        <f t="shared" si="8"/>
        <v/>
      </c>
      <c r="D177" s="173" t="str">
        <f t="shared" si="9"/>
        <v/>
      </c>
      <c r="E177" s="174" t="s">
        <v>99</v>
      </c>
      <c r="F177" s="174" t="s">
        <v>100</v>
      </c>
      <c r="G177" s="174" t="s">
        <v>230</v>
      </c>
      <c r="H177" s="174" t="s">
        <v>231</v>
      </c>
      <c r="I177" s="174">
        <v>7</v>
      </c>
      <c r="J177" s="174"/>
      <c r="K177" s="174"/>
      <c r="L177" s="174" t="s">
        <v>172</v>
      </c>
      <c r="M177" s="174" t="s">
        <v>104</v>
      </c>
      <c r="N177" s="174">
        <v>0.52</v>
      </c>
      <c r="O177" s="174">
        <v>1.9</v>
      </c>
      <c r="P177" s="174" t="s">
        <v>110</v>
      </c>
      <c r="Q177" s="175" t="s">
        <v>325</v>
      </c>
      <c r="R177" s="175" t="s">
        <v>107</v>
      </c>
    </row>
    <row r="178" spans="2:18" ht="20.100000000000001" customHeight="1" x14ac:dyDescent="0.4">
      <c r="B178" s="173" t="str">
        <f t="shared" si="7"/>
        <v/>
      </c>
      <c r="C178" s="173" t="str">
        <f t="shared" si="8"/>
        <v/>
      </c>
      <c r="D178" s="173" t="str">
        <f t="shared" si="9"/>
        <v/>
      </c>
      <c r="E178" s="174" t="s">
        <v>99</v>
      </c>
      <c r="F178" s="174" t="s">
        <v>100</v>
      </c>
      <c r="G178" s="174" t="s">
        <v>221</v>
      </c>
      <c r="H178" s="174" t="s">
        <v>172</v>
      </c>
      <c r="I178" s="174">
        <v>7</v>
      </c>
      <c r="J178" s="174"/>
      <c r="K178" s="174"/>
      <c r="L178" s="174" t="s">
        <v>222</v>
      </c>
      <c r="M178" s="174" t="s">
        <v>104</v>
      </c>
      <c r="N178" s="174">
        <v>0.53</v>
      </c>
      <c r="O178" s="174">
        <v>1.9</v>
      </c>
      <c r="P178" s="174" t="s">
        <v>110</v>
      </c>
      <c r="Q178" s="175" t="s">
        <v>326</v>
      </c>
      <c r="R178" s="175" t="s">
        <v>107</v>
      </c>
    </row>
    <row r="179" spans="2:18" ht="20.100000000000001" customHeight="1" x14ac:dyDescent="0.4">
      <c r="B179" s="173" t="str">
        <f t="shared" si="7"/>
        <v/>
      </c>
      <c r="C179" s="173" t="str">
        <f t="shared" si="8"/>
        <v/>
      </c>
      <c r="D179" s="173" t="str">
        <f t="shared" si="9"/>
        <v/>
      </c>
      <c r="E179" s="174" t="s">
        <v>99</v>
      </c>
      <c r="F179" s="174" t="s">
        <v>100</v>
      </c>
      <c r="G179" s="174" t="s">
        <v>227</v>
      </c>
      <c r="H179" s="174" t="s">
        <v>172</v>
      </c>
      <c r="I179" s="174">
        <v>7</v>
      </c>
      <c r="J179" s="174"/>
      <c r="K179" s="174"/>
      <c r="L179" s="174" t="s">
        <v>228</v>
      </c>
      <c r="M179" s="174" t="s">
        <v>104</v>
      </c>
      <c r="N179" s="174">
        <v>0.52</v>
      </c>
      <c r="O179" s="174">
        <v>1.9</v>
      </c>
      <c r="P179" s="174" t="s">
        <v>110</v>
      </c>
      <c r="Q179" s="175" t="s">
        <v>327</v>
      </c>
      <c r="R179" s="175" t="s">
        <v>107</v>
      </c>
    </row>
    <row r="180" spans="2:18" ht="20.100000000000001" customHeight="1" x14ac:dyDescent="0.4">
      <c r="B180" s="173" t="str">
        <f t="shared" si="7"/>
        <v/>
      </c>
      <c r="C180" s="173" t="str">
        <f t="shared" si="8"/>
        <v/>
      </c>
      <c r="D180" s="173" t="str">
        <f t="shared" si="9"/>
        <v/>
      </c>
      <c r="E180" s="174" t="s">
        <v>99</v>
      </c>
      <c r="F180" s="174" t="s">
        <v>100</v>
      </c>
      <c r="G180" s="174" t="s">
        <v>230</v>
      </c>
      <c r="H180" s="174" t="s">
        <v>172</v>
      </c>
      <c r="I180" s="174">
        <v>7</v>
      </c>
      <c r="J180" s="174"/>
      <c r="K180" s="174"/>
      <c r="L180" s="174" t="s">
        <v>231</v>
      </c>
      <c r="M180" s="174" t="s">
        <v>104</v>
      </c>
      <c r="N180" s="174">
        <v>0.52</v>
      </c>
      <c r="O180" s="174">
        <v>1.9</v>
      </c>
      <c r="P180" s="174" t="s">
        <v>110</v>
      </c>
      <c r="Q180" s="175" t="s">
        <v>328</v>
      </c>
      <c r="R180" s="175" t="s">
        <v>107</v>
      </c>
    </row>
    <row r="181" spans="2:18" ht="20.100000000000001" customHeight="1" x14ac:dyDescent="0.4">
      <c r="B181" s="173" t="str">
        <f t="shared" si="7"/>
        <v/>
      </c>
      <c r="C181" s="173" t="str">
        <f t="shared" si="8"/>
        <v/>
      </c>
      <c r="D181" s="173" t="str">
        <f t="shared" si="9"/>
        <v/>
      </c>
      <c r="E181" s="174" t="s">
        <v>99</v>
      </c>
      <c r="F181" s="174" t="s">
        <v>123</v>
      </c>
      <c r="G181" s="174" t="s">
        <v>221</v>
      </c>
      <c r="H181" s="174" t="s">
        <v>222</v>
      </c>
      <c r="I181" s="174">
        <v>7</v>
      </c>
      <c r="J181" s="174"/>
      <c r="K181" s="174"/>
      <c r="L181" s="174" t="s">
        <v>181</v>
      </c>
      <c r="M181" s="174" t="s">
        <v>104</v>
      </c>
      <c r="N181" s="174">
        <v>0.4</v>
      </c>
      <c r="O181" s="174">
        <v>1.9</v>
      </c>
      <c r="P181" s="174" t="s">
        <v>110</v>
      </c>
      <c r="Q181" s="175" t="s">
        <v>329</v>
      </c>
      <c r="R181" s="175" t="s">
        <v>107</v>
      </c>
    </row>
    <row r="182" spans="2:18" ht="20.100000000000001" customHeight="1" x14ac:dyDescent="0.4">
      <c r="B182" s="173" t="str">
        <f t="shared" si="7"/>
        <v/>
      </c>
      <c r="C182" s="173" t="str">
        <f t="shared" si="8"/>
        <v/>
      </c>
      <c r="D182" s="173" t="str">
        <f t="shared" si="9"/>
        <v/>
      </c>
      <c r="E182" s="174" t="s">
        <v>99</v>
      </c>
      <c r="F182" s="174" t="s">
        <v>123</v>
      </c>
      <c r="G182" s="174" t="s">
        <v>227</v>
      </c>
      <c r="H182" s="174" t="s">
        <v>228</v>
      </c>
      <c r="I182" s="174">
        <v>7</v>
      </c>
      <c r="J182" s="174"/>
      <c r="K182" s="174"/>
      <c r="L182" s="174" t="s">
        <v>181</v>
      </c>
      <c r="M182" s="174" t="s">
        <v>104</v>
      </c>
      <c r="N182" s="174">
        <v>0.39</v>
      </c>
      <c r="O182" s="174">
        <v>1.9</v>
      </c>
      <c r="P182" s="174" t="s">
        <v>110</v>
      </c>
      <c r="Q182" s="175" t="s">
        <v>330</v>
      </c>
      <c r="R182" s="175" t="s">
        <v>107</v>
      </c>
    </row>
    <row r="183" spans="2:18" ht="20.100000000000001" customHeight="1" x14ac:dyDescent="0.4">
      <c r="B183" s="173" t="str">
        <f t="shared" si="7"/>
        <v/>
      </c>
      <c r="C183" s="173" t="str">
        <f t="shared" si="8"/>
        <v/>
      </c>
      <c r="D183" s="173" t="str">
        <f t="shared" si="9"/>
        <v/>
      </c>
      <c r="E183" s="174" t="s">
        <v>99</v>
      </c>
      <c r="F183" s="174" t="s">
        <v>123</v>
      </c>
      <c r="G183" s="174" t="s">
        <v>230</v>
      </c>
      <c r="H183" s="174" t="s">
        <v>231</v>
      </c>
      <c r="I183" s="174">
        <v>7</v>
      </c>
      <c r="J183" s="174"/>
      <c r="K183" s="174"/>
      <c r="L183" s="174" t="s">
        <v>181</v>
      </c>
      <c r="M183" s="174" t="s">
        <v>104</v>
      </c>
      <c r="N183" s="174">
        <v>0.39</v>
      </c>
      <c r="O183" s="174">
        <v>1.9</v>
      </c>
      <c r="P183" s="174" t="s">
        <v>110</v>
      </c>
      <c r="Q183" s="175" t="s">
        <v>331</v>
      </c>
      <c r="R183" s="175" t="s">
        <v>107</v>
      </c>
    </row>
    <row r="184" spans="2:18" ht="20.100000000000001" customHeight="1" x14ac:dyDescent="0.4">
      <c r="B184" s="173" t="str">
        <f t="shared" si="7"/>
        <v/>
      </c>
      <c r="C184" s="173" t="str">
        <f t="shared" si="8"/>
        <v/>
      </c>
      <c r="D184" s="173" t="str">
        <f t="shared" si="9"/>
        <v/>
      </c>
      <c r="E184" s="174" t="s">
        <v>99</v>
      </c>
      <c r="F184" s="174" t="s">
        <v>123</v>
      </c>
      <c r="G184" s="174" t="s">
        <v>221</v>
      </c>
      <c r="H184" s="174" t="s">
        <v>181</v>
      </c>
      <c r="I184" s="174">
        <v>7</v>
      </c>
      <c r="J184" s="174"/>
      <c r="K184" s="174"/>
      <c r="L184" s="174" t="s">
        <v>222</v>
      </c>
      <c r="M184" s="174" t="s">
        <v>104</v>
      </c>
      <c r="N184" s="174">
        <v>0.37</v>
      </c>
      <c r="O184" s="174">
        <v>1.9</v>
      </c>
      <c r="P184" s="174" t="s">
        <v>110</v>
      </c>
      <c r="Q184" s="175" t="s">
        <v>332</v>
      </c>
      <c r="R184" s="175" t="s">
        <v>107</v>
      </c>
    </row>
    <row r="185" spans="2:18" ht="20.100000000000001" customHeight="1" x14ac:dyDescent="0.4">
      <c r="B185" s="173" t="str">
        <f t="shared" si="7"/>
        <v/>
      </c>
      <c r="C185" s="173" t="str">
        <f t="shared" si="8"/>
        <v/>
      </c>
      <c r="D185" s="173" t="str">
        <f t="shared" si="9"/>
        <v/>
      </c>
      <c r="E185" s="174" t="s">
        <v>99</v>
      </c>
      <c r="F185" s="174" t="s">
        <v>123</v>
      </c>
      <c r="G185" s="174" t="s">
        <v>227</v>
      </c>
      <c r="H185" s="174" t="s">
        <v>181</v>
      </c>
      <c r="I185" s="174">
        <v>7</v>
      </c>
      <c r="J185" s="174"/>
      <c r="K185" s="174"/>
      <c r="L185" s="174" t="s">
        <v>228</v>
      </c>
      <c r="M185" s="174" t="s">
        <v>104</v>
      </c>
      <c r="N185" s="174">
        <v>0.36</v>
      </c>
      <c r="O185" s="174">
        <v>1.9</v>
      </c>
      <c r="P185" s="174" t="s">
        <v>110</v>
      </c>
      <c r="Q185" s="175" t="s">
        <v>333</v>
      </c>
      <c r="R185" s="175" t="s">
        <v>107</v>
      </c>
    </row>
    <row r="186" spans="2:18" ht="20.100000000000001" customHeight="1" x14ac:dyDescent="0.4">
      <c r="B186" s="173" t="str">
        <f t="shared" si="7"/>
        <v/>
      </c>
      <c r="C186" s="173" t="str">
        <f t="shared" si="8"/>
        <v/>
      </c>
      <c r="D186" s="173" t="str">
        <f t="shared" si="9"/>
        <v/>
      </c>
      <c r="E186" s="174" t="s">
        <v>99</v>
      </c>
      <c r="F186" s="174" t="s">
        <v>123</v>
      </c>
      <c r="G186" s="174" t="s">
        <v>230</v>
      </c>
      <c r="H186" s="174" t="s">
        <v>181</v>
      </c>
      <c r="I186" s="174">
        <v>7</v>
      </c>
      <c r="J186" s="174"/>
      <c r="K186" s="174"/>
      <c r="L186" s="174" t="s">
        <v>231</v>
      </c>
      <c r="M186" s="174" t="s">
        <v>104</v>
      </c>
      <c r="N186" s="174">
        <v>0.36</v>
      </c>
      <c r="O186" s="174">
        <v>1.9</v>
      </c>
      <c r="P186" s="174" t="s">
        <v>110</v>
      </c>
      <c r="Q186" s="175" t="s">
        <v>334</v>
      </c>
      <c r="R186" s="175" t="s">
        <v>107</v>
      </c>
    </row>
    <row r="187" spans="2:18" ht="20.100000000000001" customHeight="1" x14ac:dyDescent="0.4">
      <c r="B187" s="173" t="str">
        <f t="shared" si="7"/>
        <v/>
      </c>
      <c r="C187" s="173" t="str">
        <f t="shared" si="8"/>
        <v/>
      </c>
      <c r="D187" s="173" t="str">
        <f t="shared" si="9"/>
        <v/>
      </c>
      <c r="E187" s="174" t="s">
        <v>99</v>
      </c>
      <c r="F187" s="174" t="s">
        <v>100</v>
      </c>
      <c r="G187" s="174" t="s">
        <v>125</v>
      </c>
      <c r="H187" s="174" t="s">
        <v>126</v>
      </c>
      <c r="I187" s="174">
        <v>9</v>
      </c>
      <c r="J187" s="174"/>
      <c r="K187" s="174"/>
      <c r="L187" s="174" t="s">
        <v>194</v>
      </c>
      <c r="M187" s="174" t="s">
        <v>190</v>
      </c>
      <c r="N187" s="174">
        <v>0.56999999999999995</v>
      </c>
      <c r="O187" s="174">
        <v>2</v>
      </c>
      <c r="P187" s="174" t="s">
        <v>110</v>
      </c>
      <c r="Q187" s="175" t="s">
        <v>335</v>
      </c>
      <c r="R187" s="175" t="s">
        <v>107</v>
      </c>
    </row>
    <row r="188" spans="2:18" ht="20.100000000000001" customHeight="1" x14ac:dyDescent="0.4">
      <c r="B188" s="173" t="str">
        <f t="shared" si="7"/>
        <v/>
      </c>
      <c r="C188" s="173" t="str">
        <f t="shared" si="8"/>
        <v/>
      </c>
      <c r="D188" s="173" t="str">
        <f t="shared" si="9"/>
        <v/>
      </c>
      <c r="E188" s="174" t="s">
        <v>99</v>
      </c>
      <c r="F188" s="174" t="s">
        <v>100</v>
      </c>
      <c r="G188" s="174" t="s">
        <v>151</v>
      </c>
      <c r="H188" s="174" t="s">
        <v>152</v>
      </c>
      <c r="I188" s="174">
        <v>9</v>
      </c>
      <c r="J188" s="174"/>
      <c r="K188" s="174"/>
      <c r="L188" s="174" t="s">
        <v>172</v>
      </c>
      <c r="M188" s="174" t="s">
        <v>190</v>
      </c>
      <c r="N188" s="174">
        <v>0.56999999999999995</v>
      </c>
      <c r="O188" s="174">
        <v>2</v>
      </c>
      <c r="P188" s="174" t="s">
        <v>110</v>
      </c>
      <c r="Q188" s="175" t="s">
        <v>336</v>
      </c>
      <c r="R188" s="175" t="s">
        <v>107</v>
      </c>
    </row>
    <row r="189" spans="2:18" ht="20.100000000000001" customHeight="1" x14ac:dyDescent="0.4">
      <c r="B189" s="173" t="str">
        <f t="shared" si="7"/>
        <v/>
      </c>
      <c r="C189" s="173" t="str">
        <f t="shared" si="8"/>
        <v/>
      </c>
      <c r="D189" s="173" t="str">
        <f t="shared" si="9"/>
        <v/>
      </c>
      <c r="E189" s="174" t="s">
        <v>99</v>
      </c>
      <c r="F189" s="174" t="s">
        <v>100</v>
      </c>
      <c r="G189" s="174" t="s">
        <v>128</v>
      </c>
      <c r="H189" s="174" t="s">
        <v>194</v>
      </c>
      <c r="I189" s="174">
        <v>9</v>
      </c>
      <c r="J189" s="174"/>
      <c r="K189" s="174"/>
      <c r="L189" s="174" t="s">
        <v>129</v>
      </c>
      <c r="M189" s="174" t="s">
        <v>190</v>
      </c>
      <c r="N189" s="174">
        <v>0.53</v>
      </c>
      <c r="O189" s="174">
        <v>2</v>
      </c>
      <c r="P189" s="174" t="s">
        <v>110</v>
      </c>
      <c r="Q189" s="175" t="s">
        <v>337</v>
      </c>
      <c r="R189" s="175" t="s">
        <v>107</v>
      </c>
    </row>
    <row r="190" spans="2:18" ht="20.100000000000001" customHeight="1" x14ac:dyDescent="0.4">
      <c r="B190" s="173" t="str">
        <f t="shared" si="7"/>
        <v/>
      </c>
      <c r="C190" s="173" t="str">
        <f t="shared" si="8"/>
        <v/>
      </c>
      <c r="D190" s="173" t="str">
        <f t="shared" si="9"/>
        <v/>
      </c>
      <c r="E190" s="174" t="s">
        <v>99</v>
      </c>
      <c r="F190" s="174" t="s">
        <v>100</v>
      </c>
      <c r="G190" s="174" t="s">
        <v>132</v>
      </c>
      <c r="H190" s="174" t="s">
        <v>194</v>
      </c>
      <c r="I190" s="174">
        <v>9</v>
      </c>
      <c r="J190" s="174"/>
      <c r="K190" s="174"/>
      <c r="L190" s="174" t="s">
        <v>133</v>
      </c>
      <c r="M190" s="174" t="s">
        <v>190</v>
      </c>
      <c r="N190" s="174">
        <v>0.53</v>
      </c>
      <c r="O190" s="174">
        <v>2</v>
      </c>
      <c r="P190" s="174" t="s">
        <v>110</v>
      </c>
      <c r="Q190" s="175" t="s">
        <v>338</v>
      </c>
      <c r="R190" s="175" t="s">
        <v>107</v>
      </c>
    </row>
    <row r="191" spans="2:18" ht="20.100000000000001" customHeight="1" x14ac:dyDescent="0.4">
      <c r="B191" s="173" t="str">
        <f t="shared" si="7"/>
        <v/>
      </c>
      <c r="C191" s="173" t="str">
        <f t="shared" si="8"/>
        <v/>
      </c>
      <c r="D191" s="173" t="str">
        <f t="shared" si="9"/>
        <v/>
      </c>
      <c r="E191" s="174" t="s">
        <v>99</v>
      </c>
      <c r="F191" s="174" t="s">
        <v>100</v>
      </c>
      <c r="G191" s="174" t="s">
        <v>125</v>
      </c>
      <c r="H191" s="174" t="s">
        <v>194</v>
      </c>
      <c r="I191" s="174">
        <v>9</v>
      </c>
      <c r="J191" s="174"/>
      <c r="K191" s="174"/>
      <c r="L191" s="174" t="s">
        <v>126</v>
      </c>
      <c r="M191" s="174" t="s">
        <v>190</v>
      </c>
      <c r="N191" s="174">
        <v>0.53</v>
      </c>
      <c r="O191" s="174">
        <v>2</v>
      </c>
      <c r="P191" s="174" t="s">
        <v>110</v>
      </c>
      <c r="Q191" s="175" t="s">
        <v>339</v>
      </c>
      <c r="R191" s="175" t="s">
        <v>107</v>
      </c>
    </row>
    <row r="192" spans="2:18" ht="20.100000000000001" customHeight="1" x14ac:dyDescent="0.4">
      <c r="B192" s="173" t="str">
        <f t="shared" si="7"/>
        <v/>
      </c>
      <c r="C192" s="173" t="str">
        <f t="shared" si="8"/>
        <v/>
      </c>
      <c r="D192" s="173" t="str">
        <f t="shared" si="9"/>
        <v/>
      </c>
      <c r="E192" s="174" t="s">
        <v>99</v>
      </c>
      <c r="F192" s="174" t="s">
        <v>100</v>
      </c>
      <c r="G192" s="174" t="s">
        <v>151</v>
      </c>
      <c r="H192" s="174" t="s">
        <v>172</v>
      </c>
      <c r="I192" s="174">
        <v>9</v>
      </c>
      <c r="J192" s="174"/>
      <c r="K192" s="174"/>
      <c r="L192" s="174" t="s">
        <v>152</v>
      </c>
      <c r="M192" s="174" t="s">
        <v>190</v>
      </c>
      <c r="N192" s="174">
        <v>0.54</v>
      </c>
      <c r="O192" s="174">
        <v>2</v>
      </c>
      <c r="P192" s="174" t="s">
        <v>110</v>
      </c>
      <c r="Q192" s="175" t="s">
        <v>340</v>
      </c>
      <c r="R192" s="175" t="s">
        <v>107</v>
      </c>
    </row>
    <row r="193" spans="2:18" ht="20.100000000000001" customHeight="1" x14ac:dyDescent="0.4">
      <c r="B193" s="173" t="str">
        <f t="shared" si="7"/>
        <v/>
      </c>
      <c r="C193" s="173" t="str">
        <f t="shared" si="8"/>
        <v/>
      </c>
      <c r="D193" s="173" t="str">
        <f t="shared" si="9"/>
        <v/>
      </c>
      <c r="E193" s="174" t="s">
        <v>99</v>
      </c>
      <c r="F193" s="174" t="s">
        <v>123</v>
      </c>
      <c r="G193" s="174" t="s">
        <v>151</v>
      </c>
      <c r="H193" s="174" t="s">
        <v>152</v>
      </c>
      <c r="I193" s="174">
        <v>9</v>
      </c>
      <c r="J193" s="174"/>
      <c r="K193" s="174"/>
      <c r="L193" s="174" t="s">
        <v>181</v>
      </c>
      <c r="M193" s="174" t="s">
        <v>190</v>
      </c>
      <c r="N193" s="174">
        <v>0.42</v>
      </c>
      <c r="O193" s="174">
        <v>2</v>
      </c>
      <c r="P193" s="174" t="s">
        <v>110</v>
      </c>
      <c r="Q193" s="175" t="s">
        <v>341</v>
      </c>
      <c r="R193" s="175" t="s">
        <v>107</v>
      </c>
    </row>
    <row r="194" spans="2:18" ht="20.100000000000001" customHeight="1" x14ac:dyDescent="0.4">
      <c r="B194" s="173" t="str">
        <f t="shared" si="7"/>
        <v/>
      </c>
      <c r="C194" s="173" t="str">
        <f t="shared" si="8"/>
        <v/>
      </c>
      <c r="D194" s="173" t="str">
        <f t="shared" si="9"/>
        <v/>
      </c>
      <c r="E194" s="174" t="s">
        <v>99</v>
      </c>
      <c r="F194" s="174" t="s">
        <v>123</v>
      </c>
      <c r="G194" s="174" t="s">
        <v>151</v>
      </c>
      <c r="H194" s="174" t="s">
        <v>181</v>
      </c>
      <c r="I194" s="174">
        <v>9</v>
      </c>
      <c r="J194" s="174"/>
      <c r="K194" s="174"/>
      <c r="L194" s="174" t="s">
        <v>152</v>
      </c>
      <c r="M194" s="174" t="s">
        <v>190</v>
      </c>
      <c r="N194" s="174">
        <v>0.37</v>
      </c>
      <c r="O194" s="174">
        <v>2</v>
      </c>
      <c r="P194" s="174" t="s">
        <v>110</v>
      </c>
      <c r="Q194" s="175" t="s">
        <v>342</v>
      </c>
      <c r="R194" s="175" t="s">
        <v>107</v>
      </c>
    </row>
    <row r="195" spans="2:18" ht="20.100000000000001" customHeight="1" x14ac:dyDescent="0.4">
      <c r="B195" s="173" t="str">
        <f t="shared" si="7"/>
        <v/>
      </c>
      <c r="C195" s="173" t="str">
        <f t="shared" si="8"/>
        <v/>
      </c>
      <c r="D195" s="173" t="str">
        <f t="shared" si="9"/>
        <v/>
      </c>
      <c r="E195" s="174" t="s">
        <v>99</v>
      </c>
      <c r="F195" s="174" t="s">
        <v>100</v>
      </c>
      <c r="G195" s="174" t="s">
        <v>221</v>
      </c>
      <c r="H195" s="174" t="s">
        <v>222</v>
      </c>
      <c r="I195" s="174">
        <v>6</v>
      </c>
      <c r="J195" s="174"/>
      <c r="K195" s="174"/>
      <c r="L195" s="174" t="s">
        <v>194</v>
      </c>
      <c r="M195" s="174" t="s">
        <v>104</v>
      </c>
      <c r="N195" s="174">
        <v>0.55000000000000004</v>
      </c>
      <c r="O195" s="174">
        <v>2</v>
      </c>
      <c r="P195" s="174" t="s">
        <v>110</v>
      </c>
      <c r="Q195" s="175" t="s">
        <v>343</v>
      </c>
      <c r="R195" s="175" t="s">
        <v>107</v>
      </c>
    </row>
    <row r="196" spans="2:18" ht="20.100000000000001" customHeight="1" x14ac:dyDescent="0.4">
      <c r="B196" s="173" t="str">
        <f t="shared" si="7"/>
        <v/>
      </c>
      <c r="C196" s="173" t="str">
        <f t="shared" si="8"/>
        <v/>
      </c>
      <c r="D196" s="173" t="str">
        <f t="shared" si="9"/>
        <v/>
      </c>
      <c r="E196" s="174" t="s">
        <v>99</v>
      </c>
      <c r="F196" s="174" t="s">
        <v>100</v>
      </c>
      <c r="G196" s="174" t="s">
        <v>221</v>
      </c>
      <c r="H196" s="174" t="s">
        <v>275</v>
      </c>
      <c r="I196" s="174">
        <v>6</v>
      </c>
      <c r="J196" s="174"/>
      <c r="K196" s="174"/>
      <c r="L196" s="174" t="s">
        <v>172</v>
      </c>
      <c r="M196" s="174" t="s">
        <v>104</v>
      </c>
      <c r="N196" s="174">
        <v>0.54</v>
      </c>
      <c r="O196" s="174">
        <v>2</v>
      </c>
      <c r="P196" s="174" t="s">
        <v>110</v>
      </c>
      <c r="Q196" s="175" t="s">
        <v>344</v>
      </c>
      <c r="R196" s="175" t="s">
        <v>107</v>
      </c>
    </row>
    <row r="197" spans="2:18" ht="20.100000000000001" customHeight="1" x14ac:dyDescent="0.4">
      <c r="B197" s="173" t="str">
        <f t="shared" si="7"/>
        <v/>
      </c>
      <c r="C197" s="173" t="str">
        <f t="shared" si="8"/>
        <v/>
      </c>
      <c r="D197" s="173" t="str">
        <f t="shared" si="9"/>
        <v/>
      </c>
      <c r="E197" s="174" t="s">
        <v>99</v>
      </c>
      <c r="F197" s="174" t="s">
        <v>100</v>
      </c>
      <c r="G197" s="174" t="s">
        <v>224</v>
      </c>
      <c r="H197" s="174" t="s">
        <v>225</v>
      </c>
      <c r="I197" s="174">
        <v>6</v>
      </c>
      <c r="J197" s="174"/>
      <c r="K197" s="174"/>
      <c r="L197" s="174" t="s">
        <v>194</v>
      </c>
      <c r="M197" s="174" t="s">
        <v>104</v>
      </c>
      <c r="N197" s="174">
        <v>0.54</v>
      </c>
      <c r="O197" s="174">
        <v>2</v>
      </c>
      <c r="P197" s="174" t="s">
        <v>110</v>
      </c>
      <c r="Q197" s="175" t="s">
        <v>345</v>
      </c>
      <c r="R197" s="175" t="s">
        <v>107</v>
      </c>
    </row>
    <row r="198" spans="2:18" ht="20.100000000000001" customHeight="1" x14ac:dyDescent="0.4">
      <c r="B198" s="173" t="str">
        <f t="shared" si="7"/>
        <v/>
      </c>
      <c r="C198" s="173" t="str">
        <f t="shared" si="8"/>
        <v/>
      </c>
      <c r="D198" s="173" t="str">
        <f t="shared" si="9"/>
        <v/>
      </c>
      <c r="E198" s="174" t="s">
        <v>99</v>
      </c>
      <c r="F198" s="174" t="s">
        <v>100</v>
      </c>
      <c r="G198" s="174" t="s">
        <v>224</v>
      </c>
      <c r="H198" s="174" t="s">
        <v>278</v>
      </c>
      <c r="I198" s="174">
        <v>6</v>
      </c>
      <c r="J198" s="174"/>
      <c r="K198" s="174"/>
      <c r="L198" s="174" t="s">
        <v>172</v>
      </c>
      <c r="M198" s="174" t="s">
        <v>104</v>
      </c>
      <c r="N198" s="174">
        <v>0.54</v>
      </c>
      <c r="O198" s="174">
        <v>2</v>
      </c>
      <c r="P198" s="174" t="s">
        <v>110</v>
      </c>
      <c r="Q198" s="175" t="s">
        <v>346</v>
      </c>
      <c r="R198" s="175" t="s">
        <v>107</v>
      </c>
    </row>
    <row r="199" spans="2:18" ht="20.100000000000001" customHeight="1" x14ac:dyDescent="0.4">
      <c r="B199" s="173" t="str">
        <f t="shared" si="7"/>
        <v/>
      </c>
      <c r="C199" s="173" t="str">
        <f t="shared" si="8"/>
        <v/>
      </c>
      <c r="D199" s="173" t="str">
        <f t="shared" si="9"/>
        <v/>
      </c>
      <c r="E199" s="174" t="s">
        <v>99</v>
      </c>
      <c r="F199" s="174" t="s">
        <v>100</v>
      </c>
      <c r="G199" s="174" t="s">
        <v>227</v>
      </c>
      <c r="H199" s="174" t="s">
        <v>228</v>
      </c>
      <c r="I199" s="174">
        <v>6</v>
      </c>
      <c r="J199" s="174"/>
      <c r="K199" s="174"/>
      <c r="L199" s="174" t="s">
        <v>194</v>
      </c>
      <c r="M199" s="174" t="s">
        <v>104</v>
      </c>
      <c r="N199" s="174">
        <v>0.52</v>
      </c>
      <c r="O199" s="174">
        <v>2</v>
      </c>
      <c r="P199" s="174" t="s">
        <v>110</v>
      </c>
      <c r="Q199" s="175" t="s">
        <v>347</v>
      </c>
      <c r="R199" s="175" t="s">
        <v>107</v>
      </c>
    </row>
    <row r="200" spans="2:18" ht="20.100000000000001" customHeight="1" x14ac:dyDescent="0.4">
      <c r="B200" s="173" t="str">
        <f t="shared" si="7"/>
        <v/>
      </c>
      <c r="C200" s="173" t="str">
        <f t="shared" si="8"/>
        <v/>
      </c>
      <c r="D200" s="173" t="str">
        <f t="shared" si="9"/>
        <v/>
      </c>
      <c r="E200" s="174" t="s">
        <v>99</v>
      </c>
      <c r="F200" s="174" t="s">
        <v>100</v>
      </c>
      <c r="G200" s="174" t="s">
        <v>230</v>
      </c>
      <c r="H200" s="174" t="s">
        <v>231</v>
      </c>
      <c r="I200" s="174">
        <v>6</v>
      </c>
      <c r="J200" s="174"/>
      <c r="K200" s="174"/>
      <c r="L200" s="174" t="s">
        <v>194</v>
      </c>
      <c r="M200" s="174" t="s">
        <v>104</v>
      </c>
      <c r="N200" s="174">
        <v>0.52</v>
      </c>
      <c r="O200" s="174">
        <v>2</v>
      </c>
      <c r="P200" s="174" t="s">
        <v>110</v>
      </c>
      <c r="Q200" s="175" t="s">
        <v>348</v>
      </c>
      <c r="R200" s="175" t="s">
        <v>107</v>
      </c>
    </row>
    <row r="201" spans="2:18" ht="20.100000000000001" customHeight="1" x14ac:dyDescent="0.4">
      <c r="B201" s="173" t="str">
        <f t="shared" si="7"/>
        <v/>
      </c>
      <c r="C201" s="173" t="str">
        <f t="shared" si="8"/>
        <v/>
      </c>
      <c r="D201" s="173" t="str">
        <f t="shared" si="9"/>
        <v/>
      </c>
      <c r="E201" s="174" t="s">
        <v>99</v>
      </c>
      <c r="F201" s="174" t="s">
        <v>100</v>
      </c>
      <c r="G201" s="174" t="s">
        <v>221</v>
      </c>
      <c r="H201" s="174" t="s">
        <v>194</v>
      </c>
      <c r="I201" s="174">
        <v>6</v>
      </c>
      <c r="J201" s="174"/>
      <c r="K201" s="174"/>
      <c r="L201" s="174" t="s">
        <v>222</v>
      </c>
      <c r="M201" s="174" t="s">
        <v>104</v>
      </c>
      <c r="N201" s="174">
        <v>0.53</v>
      </c>
      <c r="O201" s="174">
        <v>2</v>
      </c>
      <c r="P201" s="174" t="s">
        <v>110</v>
      </c>
      <c r="Q201" s="175" t="s">
        <v>349</v>
      </c>
      <c r="R201" s="175" t="s">
        <v>107</v>
      </c>
    </row>
    <row r="202" spans="2:18" ht="20.100000000000001" customHeight="1" x14ac:dyDescent="0.4">
      <c r="B202" s="173" t="str">
        <f t="shared" si="7"/>
        <v/>
      </c>
      <c r="C202" s="173" t="str">
        <f t="shared" si="8"/>
        <v/>
      </c>
      <c r="D202" s="173" t="str">
        <f t="shared" si="9"/>
        <v/>
      </c>
      <c r="E202" s="174" t="s">
        <v>99</v>
      </c>
      <c r="F202" s="174" t="s">
        <v>100</v>
      </c>
      <c r="G202" s="174" t="s">
        <v>221</v>
      </c>
      <c r="H202" s="174" t="s">
        <v>172</v>
      </c>
      <c r="I202" s="174">
        <v>6</v>
      </c>
      <c r="J202" s="174"/>
      <c r="K202" s="174"/>
      <c r="L202" s="174" t="s">
        <v>275</v>
      </c>
      <c r="M202" s="174" t="s">
        <v>104</v>
      </c>
      <c r="N202" s="174">
        <v>0.53</v>
      </c>
      <c r="O202" s="174">
        <v>2</v>
      </c>
      <c r="P202" s="174" t="s">
        <v>110</v>
      </c>
      <c r="Q202" s="175" t="s">
        <v>350</v>
      </c>
      <c r="R202" s="175" t="s">
        <v>107</v>
      </c>
    </row>
    <row r="203" spans="2:18" ht="20.100000000000001" customHeight="1" x14ac:dyDescent="0.4">
      <c r="B203" s="173" t="str">
        <f t="shared" si="7"/>
        <v/>
      </c>
      <c r="C203" s="173" t="str">
        <f t="shared" si="8"/>
        <v/>
      </c>
      <c r="D203" s="173" t="str">
        <f t="shared" si="9"/>
        <v/>
      </c>
      <c r="E203" s="174" t="s">
        <v>99</v>
      </c>
      <c r="F203" s="174" t="s">
        <v>100</v>
      </c>
      <c r="G203" s="174" t="s">
        <v>224</v>
      </c>
      <c r="H203" s="174" t="s">
        <v>194</v>
      </c>
      <c r="I203" s="174">
        <v>6</v>
      </c>
      <c r="J203" s="174"/>
      <c r="K203" s="174"/>
      <c r="L203" s="174" t="s">
        <v>225</v>
      </c>
      <c r="M203" s="174" t="s">
        <v>104</v>
      </c>
      <c r="N203" s="174">
        <v>0.53</v>
      </c>
      <c r="O203" s="174">
        <v>2</v>
      </c>
      <c r="P203" s="174" t="s">
        <v>110</v>
      </c>
      <c r="Q203" s="175" t="s">
        <v>351</v>
      </c>
      <c r="R203" s="175" t="s">
        <v>107</v>
      </c>
    </row>
    <row r="204" spans="2:18" ht="20.100000000000001" customHeight="1" x14ac:dyDescent="0.4">
      <c r="B204" s="173" t="str">
        <f t="shared" si="7"/>
        <v/>
      </c>
      <c r="C204" s="173" t="str">
        <f t="shared" si="8"/>
        <v/>
      </c>
      <c r="D204" s="173" t="str">
        <f t="shared" si="9"/>
        <v/>
      </c>
      <c r="E204" s="174" t="s">
        <v>99</v>
      </c>
      <c r="F204" s="174" t="s">
        <v>100</v>
      </c>
      <c r="G204" s="174" t="s">
        <v>224</v>
      </c>
      <c r="H204" s="174" t="s">
        <v>172</v>
      </c>
      <c r="I204" s="174">
        <v>6</v>
      </c>
      <c r="J204" s="174"/>
      <c r="K204" s="174"/>
      <c r="L204" s="174" t="s">
        <v>278</v>
      </c>
      <c r="M204" s="174" t="s">
        <v>104</v>
      </c>
      <c r="N204" s="174">
        <v>0.53</v>
      </c>
      <c r="O204" s="174">
        <v>2</v>
      </c>
      <c r="P204" s="174" t="s">
        <v>110</v>
      </c>
      <c r="Q204" s="175" t="s">
        <v>352</v>
      </c>
      <c r="R204" s="175" t="s">
        <v>107</v>
      </c>
    </row>
    <row r="205" spans="2:18" ht="20.100000000000001" customHeight="1" x14ac:dyDescent="0.4">
      <c r="B205" s="173" t="str">
        <f t="shared" si="7"/>
        <v/>
      </c>
      <c r="C205" s="173" t="str">
        <f t="shared" si="8"/>
        <v/>
      </c>
      <c r="D205" s="173" t="str">
        <f t="shared" si="9"/>
        <v/>
      </c>
      <c r="E205" s="174" t="s">
        <v>99</v>
      </c>
      <c r="F205" s="174" t="s">
        <v>100</v>
      </c>
      <c r="G205" s="174" t="s">
        <v>227</v>
      </c>
      <c r="H205" s="174" t="s">
        <v>194</v>
      </c>
      <c r="I205" s="174">
        <v>6</v>
      </c>
      <c r="J205" s="174"/>
      <c r="K205" s="174"/>
      <c r="L205" s="174" t="s">
        <v>228</v>
      </c>
      <c r="M205" s="174" t="s">
        <v>104</v>
      </c>
      <c r="N205" s="174">
        <v>0.52</v>
      </c>
      <c r="O205" s="174">
        <v>2</v>
      </c>
      <c r="P205" s="174" t="s">
        <v>110</v>
      </c>
      <c r="Q205" s="175" t="s">
        <v>353</v>
      </c>
      <c r="R205" s="175" t="s">
        <v>107</v>
      </c>
    </row>
    <row r="206" spans="2:18" ht="20.100000000000001" customHeight="1" x14ac:dyDescent="0.4">
      <c r="B206" s="173" t="str">
        <f t="shared" si="7"/>
        <v/>
      </c>
      <c r="C206" s="173" t="str">
        <f t="shared" si="8"/>
        <v/>
      </c>
      <c r="D206" s="173" t="str">
        <f t="shared" si="9"/>
        <v/>
      </c>
      <c r="E206" s="174" t="s">
        <v>99</v>
      </c>
      <c r="F206" s="174" t="s">
        <v>100</v>
      </c>
      <c r="G206" s="174" t="s">
        <v>230</v>
      </c>
      <c r="H206" s="174" t="s">
        <v>194</v>
      </c>
      <c r="I206" s="174">
        <v>6</v>
      </c>
      <c r="J206" s="174"/>
      <c r="K206" s="174"/>
      <c r="L206" s="174" t="s">
        <v>231</v>
      </c>
      <c r="M206" s="174" t="s">
        <v>104</v>
      </c>
      <c r="N206" s="174">
        <v>0.52</v>
      </c>
      <c r="O206" s="174">
        <v>2</v>
      </c>
      <c r="P206" s="174" t="s">
        <v>110</v>
      </c>
      <c r="Q206" s="175" t="s">
        <v>354</v>
      </c>
      <c r="R206" s="175" t="s">
        <v>107</v>
      </c>
    </row>
    <row r="207" spans="2:18" ht="20.100000000000001" customHeight="1" x14ac:dyDescent="0.4">
      <c r="B207" s="173" t="str">
        <f t="shared" si="7"/>
        <v/>
      </c>
      <c r="C207" s="173" t="str">
        <f t="shared" si="8"/>
        <v/>
      </c>
      <c r="D207" s="173" t="str">
        <f t="shared" si="9"/>
        <v/>
      </c>
      <c r="E207" s="174" t="s">
        <v>99</v>
      </c>
      <c r="F207" s="174" t="s">
        <v>113</v>
      </c>
      <c r="G207" s="174" t="s">
        <v>221</v>
      </c>
      <c r="H207" s="174" t="s">
        <v>222</v>
      </c>
      <c r="I207" s="174">
        <v>6</v>
      </c>
      <c r="J207" s="174"/>
      <c r="K207" s="174"/>
      <c r="L207" s="174" t="s">
        <v>201</v>
      </c>
      <c r="M207" s="174" t="s">
        <v>104</v>
      </c>
      <c r="N207" s="174">
        <v>0.44</v>
      </c>
      <c r="O207" s="174">
        <v>2</v>
      </c>
      <c r="P207" s="174" t="s">
        <v>110</v>
      </c>
      <c r="Q207" s="175" t="s">
        <v>355</v>
      </c>
      <c r="R207" s="175" t="s">
        <v>107</v>
      </c>
    </row>
    <row r="208" spans="2:18" ht="20.100000000000001" customHeight="1" x14ac:dyDescent="0.4">
      <c r="B208" s="173" t="str">
        <f t="shared" ref="B208:B271" si="10">IF(OR($C$9="",$C$10=""),"",IFERROR(IF(AND($U$20&lt;&gt;R208,$V$20&lt;&gt;R208),"－",IF(AND(COUNTIF($C$9,"*樹脂スペーサー*")&gt;0,OR(M208="空気",F208="一般",F208="一般ＰＧ")),"－",IF(AND($W$23&gt;0,$W$23&gt;=O208),$U$23,IF(AND($W$24&gt;0,$W$24&gt;=O208),$U$24,IF(AND($W$25&gt;0,$W$25&gt;=O208),$U$25,IF(AND($W$26&gt;0,$W$26&gt;=O208),$U$26,IF(AND($W$27&gt;0,$W$27&gt;=O208),$U$27,IF(AND($W$28&gt;0,$W$28&gt;=O208),$U$28,IF(AND($W$29&gt;0,$W$29&gt;=O208),$U$29,"－"))))))))),"－"))</f>
        <v/>
      </c>
      <c r="C208" s="173" t="str">
        <f t="shared" ref="C208:C271" si="11">IF(B208="","",IF(B208&lt;&gt;"－",VLOOKUP(B208,$U$23:$V$29,2,FALSE),"－"))</f>
        <v/>
      </c>
      <c r="D208" s="173" t="str">
        <f t="shared" ref="D208:D271" si="12">IF($H$9="","",IF(AND(COUNTIF($V$32,"*樹脂スペーサー*")&gt;0,OR(M208="空気",F208="一般",F208="一般ＰＧ")),"－",IF(AND($V$33&lt;&gt;R208,$W$33&lt;&gt;R208),"－",IF(MID($H$9,10,1)="Z",IF(N208&lt;=0.7,"○","－"),IF($V$34&gt;=O208,"○","－")))))</f>
        <v/>
      </c>
      <c r="E208" s="174" t="s">
        <v>99</v>
      </c>
      <c r="F208" s="174" t="s">
        <v>113</v>
      </c>
      <c r="G208" s="174" t="s">
        <v>221</v>
      </c>
      <c r="H208" s="174" t="s">
        <v>275</v>
      </c>
      <c r="I208" s="174">
        <v>6</v>
      </c>
      <c r="J208" s="174"/>
      <c r="K208" s="174"/>
      <c r="L208" s="174" t="s">
        <v>141</v>
      </c>
      <c r="M208" s="174" t="s">
        <v>104</v>
      </c>
      <c r="N208" s="174">
        <v>0.44</v>
      </c>
      <c r="O208" s="174">
        <v>2</v>
      </c>
      <c r="P208" s="174" t="s">
        <v>110</v>
      </c>
      <c r="Q208" s="175" t="s">
        <v>356</v>
      </c>
      <c r="R208" s="175" t="s">
        <v>107</v>
      </c>
    </row>
    <row r="209" spans="2:18" ht="20.100000000000001" customHeight="1" x14ac:dyDescent="0.4">
      <c r="B209" s="173" t="str">
        <f t="shared" si="10"/>
        <v/>
      </c>
      <c r="C209" s="173" t="str">
        <f t="shared" si="11"/>
        <v/>
      </c>
      <c r="D209" s="173" t="str">
        <f t="shared" si="12"/>
        <v/>
      </c>
      <c r="E209" s="174" t="s">
        <v>99</v>
      </c>
      <c r="F209" s="174" t="s">
        <v>113</v>
      </c>
      <c r="G209" s="174" t="s">
        <v>224</v>
      </c>
      <c r="H209" s="174" t="s">
        <v>225</v>
      </c>
      <c r="I209" s="174">
        <v>6</v>
      </c>
      <c r="J209" s="174"/>
      <c r="K209" s="174"/>
      <c r="L209" s="174" t="s">
        <v>201</v>
      </c>
      <c r="M209" s="174" t="s">
        <v>104</v>
      </c>
      <c r="N209" s="174">
        <v>0.44</v>
      </c>
      <c r="O209" s="174">
        <v>2</v>
      </c>
      <c r="P209" s="174" t="s">
        <v>110</v>
      </c>
      <c r="Q209" s="175" t="s">
        <v>357</v>
      </c>
      <c r="R209" s="175" t="s">
        <v>107</v>
      </c>
    </row>
    <row r="210" spans="2:18" ht="20.100000000000001" customHeight="1" x14ac:dyDescent="0.4">
      <c r="B210" s="173" t="str">
        <f t="shared" si="10"/>
        <v/>
      </c>
      <c r="C210" s="173" t="str">
        <f t="shared" si="11"/>
        <v/>
      </c>
      <c r="D210" s="173" t="str">
        <f t="shared" si="12"/>
        <v/>
      </c>
      <c r="E210" s="174" t="s">
        <v>99</v>
      </c>
      <c r="F210" s="174" t="s">
        <v>113</v>
      </c>
      <c r="G210" s="174" t="s">
        <v>224</v>
      </c>
      <c r="H210" s="174" t="s">
        <v>278</v>
      </c>
      <c r="I210" s="174">
        <v>6</v>
      </c>
      <c r="J210" s="174"/>
      <c r="K210" s="174"/>
      <c r="L210" s="174" t="s">
        <v>141</v>
      </c>
      <c r="M210" s="174" t="s">
        <v>104</v>
      </c>
      <c r="N210" s="174">
        <v>0.44</v>
      </c>
      <c r="O210" s="174">
        <v>2</v>
      </c>
      <c r="P210" s="174" t="s">
        <v>110</v>
      </c>
      <c r="Q210" s="175" t="s">
        <v>358</v>
      </c>
      <c r="R210" s="175" t="s">
        <v>107</v>
      </c>
    </row>
    <row r="211" spans="2:18" ht="20.100000000000001" customHeight="1" x14ac:dyDescent="0.4">
      <c r="B211" s="173" t="str">
        <f t="shared" si="10"/>
        <v/>
      </c>
      <c r="C211" s="173" t="str">
        <f t="shared" si="11"/>
        <v/>
      </c>
      <c r="D211" s="173" t="str">
        <f t="shared" si="12"/>
        <v/>
      </c>
      <c r="E211" s="174" t="s">
        <v>99</v>
      </c>
      <c r="F211" s="174" t="s">
        <v>113</v>
      </c>
      <c r="G211" s="174" t="s">
        <v>227</v>
      </c>
      <c r="H211" s="174" t="s">
        <v>228</v>
      </c>
      <c r="I211" s="174">
        <v>6</v>
      </c>
      <c r="J211" s="174"/>
      <c r="K211" s="174"/>
      <c r="L211" s="174" t="s">
        <v>201</v>
      </c>
      <c r="M211" s="174" t="s">
        <v>104</v>
      </c>
      <c r="N211" s="174">
        <v>0.42</v>
      </c>
      <c r="O211" s="174">
        <v>2</v>
      </c>
      <c r="P211" s="174" t="s">
        <v>110</v>
      </c>
      <c r="Q211" s="175" t="s">
        <v>359</v>
      </c>
      <c r="R211" s="175" t="s">
        <v>107</v>
      </c>
    </row>
    <row r="212" spans="2:18" ht="20.100000000000001" customHeight="1" x14ac:dyDescent="0.4">
      <c r="B212" s="173" t="str">
        <f t="shared" si="10"/>
        <v/>
      </c>
      <c r="C212" s="173" t="str">
        <f t="shared" si="11"/>
        <v/>
      </c>
      <c r="D212" s="173" t="str">
        <f t="shared" si="12"/>
        <v/>
      </c>
      <c r="E212" s="174" t="s">
        <v>99</v>
      </c>
      <c r="F212" s="174" t="s">
        <v>113</v>
      </c>
      <c r="G212" s="174" t="s">
        <v>230</v>
      </c>
      <c r="H212" s="174" t="s">
        <v>231</v>
      </c>
      <c r="I212" s="174">
        <v>6</v>
      </c>
      <c r="J212" s="174"/>
      <c r="K212" s="174"/>
      <c r="L212" s="174" t="s">
        <v>201</v>
      </c>
      <c r="M212" s="174" t="s">
        <v>104</v>
      </c>
      <c r="N212" s="174">
        <v>0.42</v>
      </c>
      <c r="O212" s="174">
        <v>2</v>
      </c>
      <c r="P212" s="174" t="s">
        <v>110</v>
      </c>
      <c r="Q212" s="175" t="s">
        <v>360</v>
      </c>
      <c r="R212" s="175" t="s">
        <v>107</v>
      </c>
    </row>
    <row r="213" spans="2:18" ht="20.100000000000001" customHeight="1" x14ac:dyDescent="0.4">
      <c r="B213" s="173" t="str">
        <f t="shared" si="10"/>
        <v/>
      </c>
      <c r="C213" s="173" t="str">
        <f t="shared" si="11"/>
        <v/>
      </c>
      <c r="D213" s="173" t="str">
        <f t="shared" si="12"/>
        <v/>
      </c>
      <c r="E213" s="174" t="s">
        <v>99</v>
      </c>
      <c r="F213" s="174" t="s">
        <v>117</v>
      </c>
      <c r="G213" s="174" t="s">
        <v>221</v>
      </c>
      <c r="H213" s="174" t="s">
        <v>201</v>
      </c>
      <c r="I213" s="174">
        <v>6</v>
      </c>
      <c r="J213" s="174"/>
      <c r="K213" s="174"/>
      <c r="L213" s="174" t="s">
        <v>222</v>
      </c>
      <c r="M213" s="174" t="s">
        <v>104</v>
      </c>
      <c r="N213" s="174">
        <v>0.38</v>
      </c>
      <c r="O213" s="174">
        <v>2</v>
      </c>
      <c r="P213" s="174" t="s">
        <v>110</v>
      </c>
      <c r="Q213" s="175" t="s">
        <v>361</v>
      </c>
      <c r="R213" s="175" t="s">
        <v>107</v>
      </c>
    </row>
    <row r="214" spans="2:18" ht="20.100000000000001" customHeight="1" x14ac:dyDescent="0.4">
      <c r="B214" s="173" t="str">
        <f t="shared" si="10"/>
        <v/>
      </c>
      <c r="C214" s="173" t="str">
        <f t="shared" si="11"/>
        <v/>
      </c>
      <c r="D214" s="173" t="str">
        <f t="shared" si="12"/>
        <v/>
      </c>
      <c r="E214" s="174" t="s">
        <v>99</v>
      </c>
      <c r="F214" s="174" t="s">
        <v>117</v>
      </c>
      <c r="G214" s="174" t="s">
        <v>221</v>
      </c>
      <c r="H214" s="174" t="s">
        <v>141</v>
      </c>
      <c r="I214" s="174">
        <v>6</v>
      </c>
      <c r="J214" s="174"/>
      <c r="K214" s="174"/>
      <c r="L214" s="174" t="s">
        <v>275</v>
      </c>
      <c r="M214" s="174" t="s">
        <v>104</v>
      </c>
      <c r="N214" s="174">
        <v>0.38</v>
      </c>
      <c r="O214" s="174">
        <v>2</v>
      </c>
      <c r="P214" s="174" t="s">
        <v>110</v>
      </c>
      <c r="Q214" s="175" t="s">
        <v>362</v>
      </c>
      <c r="R214" s="175" t="s">
        <v>107</v>
      </c>
    </row>
    <row r="215" spans="2:18" ht="20.100000000000001" customHeight="1" x14ac:dyDescent="0.4">
      <c r="B215" s="173" t="str">
        <f t="shared" si="10"/>
        <v/>
      </c>
      <c r="C215" s="173" t="str">
        <f t="shared" si="11"/>
        <v/>
      </c>
      <c r="D215" s="173" t="str">
        <f t="shared" si="12"/>
        <v/>
      </c>
      <c r="E215" s="174" t="s">
        <v>99</v>
      </c>
      <c r="F215" s="174" t="s">
        <v>117</v>
      </c>
      <c r="G215" s="174" t="s">
        <v>224</v>
      </c>
      <c r="H215" s="174" t="s">
        <v>201</v>
      </c>
      <c r="I215" s="174">
        <v>6</v>
      </c>
      <c r="J215" s="174"/>
      <c r="K215" s="174"/>
      <c r="L215" s="174" t="s">
        <v>225</v>
      </c>
      <c r="M215" s="174" t="s">
        <v>104</v>
      </c>
      <c r="N215" s="174">
        <v>0.38</v>
      </c>
      <c r="O215" s="174">
        <v>2</v>
      </c>
      <c r="P215" s="174" t="s">
        <v>110</v>
      </c>
      <c r="Q215" s="175" t="s">
        <v>363</v>
      </c>
      <c r="R215" s="175" t="s">
        <v>107</v>
      </c>
    </row>
    <row r="216" spans="2:18" ht="20.100000000000001" customHeight="1" x14ac:dyDescent="0.4">
      <c r="B216" s="173" t="str">
        <f t="shared" si="10"/>
        <v/>
      </c>
      <c r="C216" s="173" t="str">
        <f t="shared" si="11"/>
        <v/>
      </c>
      <c r="D216" s="173" t="str">
        <f t="shared" si="12"/>
        <v/>
      </c>
      <c r="E216" s="174" t="s">
        <v>99</v>
      </c>
      <c r="F216" s="174" t="s">
        <v>117</v>
      </c>
      <c r="G216" s="174" t="s">
        <v>224</v>
      </c>
      <c r="H216" s="174" t="s">
        <v>141</v>
      </c>
      <c r="I216" s="174">
        <v>6</v>
      </c>
      <c r="J216" s="174"/>
      <c r="K216" s="174"/>
      <c r="L216" s="174" t="s">
        <v>278</v>
      </c>
      <c r="M216" s="174" t="s">
        <v>104</v>
      </c>
      <c r="N216" s="174">
        <v>0.38</v>
      </c>
      <c r="O216" s="174">
        <v>2</v>
      </c>
      <c r="P216" s="174" t="s">
        <v>110</v>
      </c>
      <c r="Q216" s="175" t="s">
        <v>364</v>
      </c>
      <c r="R216" s="175" t="s">
        <v>107</v>
      </c>
    </row>
    <row r="217" spans="2:18" ht="20.100000000000001" customHeight="1" x14ac:dyDescent="0.4">
      <c r="B217" s="173" t="str">
        <f t="shared" si="10"/>
        <v/>
      </c>
      <c r="C217" s="173" t="str">
        <f t="shared" si="11"/>
        <v/>
      </c>
      <c r="D217" s="173" t="str">
        <f t="shared" si="12"/>
        <v/>
      </c>
      <c r="E217" s="174" t="s">
        <v>99</v>
      </c>
      <c r="F217" s="174" t="s">
        <v>117</v>
      </c>
      <c r="G217" s="174" t="s">
        <v>227</v>
      </c>
      <c r="H217" s="174" t="s">
        <v>201</v>
      </c>
      <c r="I217" s="174">
        <v>6</v>
      </c>
      <c r="J217" s="174"/>
      <c r="K217" s="174"/>
      <c r="L217" s="174" t="s">
        <v>228</v>
      </c>
      <c r="M217" s="174" t="s">
        <v>104</v>
      </c>
      <c r="N217" s="174">
        <v>0.38</v>
      </c>
      <c r="O217" s="174">
        <v>2</v>
      </c>
      <c r="P217" s="174" t="s">
        <v>110</v>
      </c>
      <c r="Q217" s="175" t="s">
        <v>365</v>
      </c>
      <c r="R217" s="175" t="s">
        <v>107</v>
      </c>
    </row>
    <row r="218" spans="2:18" ht="20.100000000000001" customHeight="1" x14ac:dyDescent="0.4">
      <c r="B218" s="173" t="str">
        <f t="shared" si="10"/>
        <v/>
      </c>
      <c r="C218" s="173" t="str">
        <f t="shared" si="11"/>
        <v/>
      </c>
      <c r="D218" s="173" t="str">
        <f t="shared" si="12"/>
        <v/>
      </c>
      <c r="E218" s="174" t="s">
        <v>99</v>
      </c>
      <c r="F218" s="174" t="s">
        <v>117</v>
      </c>
      <c r="G218" s="174" t="s">
        <v>230</v>
      </c>
      <c r="H218" s="174" t="s">
        <v>201</v>
      </c>
      <c r="I218" s="174">
        <v>6</v>
      </c>
      <c r="J218" s="174"/>
      <c r="K218" s="174"/>
      <c r="L218" s="174" t="s">
        <v>231</v>
      </c>
      <c r="M218" s="174" t="s">
        <v>104</v>
      </c>
      <c r="N218" s="174">
        <v>0.38</v>
      </c>
      <c r="O218" s="174">
        <v>2</v>
      </c>
      <c r="P218" s="174" t="s">
        <v>110</v>
      </c>
      <c r="Q218" s="175" t="s">
        <v>366</v>
      </c>
      <c r="R218" s="175" t="s">
        <v>107</v>
      </c>
    </row>
    <row r="219" spans="2:18" ht="20.100000000000001" customHeight="1" x14ac:dyDescent="0.4">
      <c r="B219" s="173" t="str">
        <f t="shared" si="10"/>
        <v/>
      </c>
      <c r="C219" s="173" t="str">
        <f t="shared" si="11"/>
        <v/>
      </c>
      <c r="D219" s="173" t="str">
        <f t="shared" si="12"/>
        <v/>
      </c>
      <c r="E219" s="174" t="s">
        <v>99</v>
      </c>
      <c r="F219" s="174" t="s">
        <v>123</v>
      </c>
      <c r="G219" s="174" t="s">
        <v>221</v>
      </c>
      <c r="H219" s="174" t="s">
        <v>275</v>
      </c>
      <c r="I219" s="174">
        <v>6</v>
      </c>
      <c r="J219" s="174"/>
      <c r="K219" s="174"/>
      <c r="L219" s="174" t="s">
        <v>181</v>
      </c>
      <c r="M219" s="174" t="s">
        <v>104</v>
      </c>
      <c r="N219" s="174">
        <v>0.4</v>
      </c>
      <c r="O219" s="174">
        <v>2</v>
      </c>
      <c r="P219" s="174" t="s">
        <v>110</v>
      </c>
      <c r="Q219" s="175" t="s">
        <v>367</v>
      </c>
      <c r="R219" s="175" t="s">
        <v>107</v>
      </c>
    </row>
    <row r="220" spans="2:18" ht="20.100000000000001" customHeight="1" x14ac:dyDescent="0.4">
      <c r="B220" s="173" t="str">
        <f t="shared" si="10"/>
        <v/>
      </c>
      <c r="C220" s="173" t="str">
        <f t="shared" si="11"/>
        <v/>
      </c>
      <c r="D220" s="173" t="str">
        <f t="shared" si="12"/>
        <v/>
      </c>
      <c r="E220" s="174" t="s">
        <v>99</v>
      </c>
      <c r="F220" s="174" t="s">
        <v>123</v>
      </c>
      <c r="G220" s="174" t="s">
        <v>224</v>
      </c>
      <c r="H220" s="174" t="s">
        <v>278</v>
      </c>
      <c r="I220" s="174">
        <v>6</v>
      </c>
      <c r="J220" s="174"/>
      <c r="K220" s="174"/>
      <c r="L220" s="174" t="s">
        <v>181</v>
      </c>
      <c r="M220" s="174" t="s">
        <v>104</v>
      </c>
      <c r="N220" s="174">
        <v>0.4</v>
      </c>
      <c r="O220" s="174">
        <v>2</v>
      </c>
      <c r="P220" s="174" t="s">
        <v>110</v>
      </c>
      <c r="Q220" s="175" t="s">
        <v>368</v>
      </c>
      <c r="R220" s="175" t="s">
        <v>107</v>
      </c>
    </row>
    <row r="221" spans="2:18" ht="20.100000000000001" customHeight="1" x14ac:dyDescent="0.4">
      <c r="B221" s="173" t="str">
        <f t="shared" si="10"/>
        <v/>
      </c>
      <c r="C221" s="173" t="str">
        <f t="shared" si="11"/>
        <v/>
      </c>
      <c r="D221" s="173" t="str">
        <f t="shared" si="12"/>
        <v/>
      </c>
      <c r="E221" s="174" t="s">
        <v>99</v>
      </c>
      <c r="F221" s="174" t="s">
        <v>123</v>
      </c>
      <c r="G221" s="174" t="s">
        <v>221</v>
      </c>
      <c r="H221" s="174" t="s">
        <v>181</v>
      </c>
      <c r="I221" s="174">
        <v>6</v>
      </c>
      <c r="J221" s="174"/>
      <c r="K221" s="174"/>
      <c r="L221" s="174" t="s">
        <v>275</v>
      </c>
      <c r="M221" s="174" t="s">
        <v>104</v>
      </c>
      <c r="N221" s="174">
        <v>0.37</v>
      </c>
      <c r="O221" s="174">
        <v>2</v>
      </c>
      <c r="P221" s="174" t="s">
        <v>110</v>
      </c>
      <c r="Q221" s="175" t="s">
        <v>369</v>
      </c>
      <c r="R221" s="175" t="s">
        <v>107</v>
      </c>
    </row>
    <row r="222" spans="2:18" ht="20.100000000000001" customHeight="1" x14ac:dyDescent="0.4">
      <c r="B222" s="173" t="str">
        <f t="shared" si="10"/>
        <v/>
      </c>
      <c r="C222" s="173" t="str">
        <f t="shared" si="11"/>
        <v/>
      </c>
      <c r="D222" s="173" t="str">
        <f t="shared" si="12"/>
        <v/>
      </c>
      <c r="E222" s="174" t="s">
        <v>99</v>
      </c>
      <c r="F222" s="174" t="s">
        <v>123</v>
      </c>
      <c r="G222" s="174" t="s">
        <v>224</v>
      </c>
      <c r="H222" s="174" t="s">
        <v>181</v>
      </c>
      <c r="I222" s="174">
        <v>6</v>
      </c>
      <c r="J222" s="174"/>
      <c r="K222" s="174"/>
      <c r="L222" s="174" t="s">
        <v>278</v>
      </c>
      <c r="M222" s="174" t="s">
        <v>104</v>
      </c>
      <c r="N222" s="174">
        <v>0.37</v>
      </c>
      <c r="O222" s="174">
        <v>2</v>
      </c>
      <c r="P222" s="174" t="s">
        <v>110</v>
      </c>
      <c r="Q222" s="175" t="s">
        <v>370</v>
      </c>
      <c r="R222" s="175" t="s">
        <v>107</v>
      </c>
    </row>
    <row r="223" spans="2:18" ht="20.100000000000001" customHeight="1" x14ac:dyDescent="0.4">
      <c r="B223" s="173" t="str">
        <f t="shared" si="10"/>
        <v/>
      </c>
      <c r="C223" s="173" t="str">
        <f t="shared" si="11"/>
        <v/>
      </c>
      <c r="D223" s="173" t="str">
        <f t="shared" si="12"/>
        <v/>
      </c>
      <c r="E223" s="174" t="s">
        <v>99</v>
      </c>
      <c r="F223" s="174" t="s">
        <v>100</v>
      </c>
      <c r="G223" s="174" t="s">
        <v>101</v>
      </c>
      <c r="H223" s="174" t="s">
        <v>218</v>
      </c>
      <c r="I223" s="174">
        <v>8</v>
      </c>
      <c r="J223" s="174"/>
      <c r="K223" s="174"/>
      <c r="L223" s="174" t="s">
        <v>194</v>
      </c>
      <c r="M223" s="174" t="s">
        <v>190</v>
      </c>
      <c r="N223" s="174">
        <v>0.56000000000000005</v>
      </c>
      <c r="O223" s="174">
        <v>2.1</v>
      </c>
      <c r="P223" s="174" t="s">
        <v>110</v>
      </c>
      <c r="Q223" s="175" t="s">
        <v>371</v>
      </c>
      <c r="R223" s="175" t="s">
        <v>107</v>
      </c>
    </row>
    <row r="224" spans="2:18" ht="20.100000000000001" customHeight="1" x14ac:dyDescent="0.4">
      <c r="B224" s="173" t="str">
        <f t="shared" si="10"/>
        <v/>
      </c>
      <c r="C224" s="173" t="str">
        <f t="shared" si="11"/>
        <v/>
      </c>
      <c r="D224" s="173" t="str">
        <f t="shared" si="12"/>
        <v/>
      </c>
      <c r="E224" s="174" t="s">
        <v>99</v>
      </c>
      <c r="F224" s="174" t="s">
        <v>100</v>
      </c>
      <c r="G224" s="174" t="s">
        <v>151</v>
      </c>
      <c r="H224" s="174" t="s">
        <v>152</v>
      </c>
      <c r="I224" s="174">
        <v>8</v>
      </c>
      <c r="J224" s="174"/>
      <c r="K224" s="174"/>
      <c r="L224" s="174" t="s">
        <v>194</v>
      </c>
      <c r="M224" s="174" t="s">
        <v>190</v>
      </c>
      <c r="N224" s="174">
        <v>0.56000000000000005</v>
      </c>
      <c r="O224" s="174">
        <v>2.1</v>
      </c>
      <c r="P224" s="174" t="s">
        <v>110</v>
      </c>
      <c r="Q224" s="175" t="s">
        <v>372</v>
      </c>
      <c r="R224" s="175" t="s">
        <v>107</v>
      </c>
    </row>
    <row r="225" spans="2:18" ht="20.100000000000001" customHeight="1" x14ac:dyDescent="0.4">
      <c r="B225" s="173" t="str">
        <f t="shared" si="10"/>
        <v/>
      </c>
      <c r="C225" s="173" t="str">
        <f t="shared" si="11"/>
        <v/>
      </c>
      <c r="D225" s="173" t="str">
        <f t="shared" si="12"/>
        <v/>
      </c>
      <c r="E225" s="174" t="s">
        <v>99</v>
      </c>
      <c r="F225" s="174" t="s">
        <v>100</v>
      </c>
      <c r="G225" s="174" t="s">
        <v>221</v>
      </c>
      <c r="H225" s="174" t="s">
        <v>222</v>
      </c>
      <c r="I225" s="174">
        <v>8</v>
      </c>
      <c r="J225" s="174"/>
      <c r="K225" s="174"/>
      <c r="L225" s="174" t="s">
        <v>103</v>
      </c>
      <c r="M225" s="174" t="s">
        <v>190</v>
      </c>
      <c r="N225" s="174">
        <v>0.55000000000000004</v>
      </c>
      <c r="O225" s="174">
        <v>2.1</v>
      </c>
      <c r="P225" s="174" t="s">
        <v>105</v>
      </c>
      <c r="Q225" s="175" t="s">
        <v>373</v>
      </c>
      <c r="R225" s="175" t="s">
        <v>107</v>
      </c>
    </row>
    <row r="226" spans="2:18" ht="20.100000000000001" customHeight="1" x14ac:dyDescent="0.4">
      <c r="B226" s="173" t="str">
        <f t="shared" si="10"/>
        <v/>
      </c>
      <c r="C226" s="173" t="str">
        <f t="shared" si="11"/>
        <v/>
      </c>
      <c r="D226" s="173" t="str">
        <f t="shared" si="12"/>
        <v/>
      </c>
      <c r="E226" s="174" t="s">
        <v>99</v>
      </c>
      <c r="F226" s="174" t="s">
        <v>100</v>
      </c>
      <c r="G226" s="174" t="s">
        <v>224</v>
      </c>
      <c r="H226" s="174" t="s">
        <v>225</v>
      </c>
      <c r="I226" s="174">
        <v>8</v>
      </c>
      <c r="J226" s="174"/>
      <c r="K226" s="174"/>
      <c r="L226" s="174" t="s">
        <v>103</v>
      </c>
      <c r="M226" s="174" t="s">
        <v>190</v>
      </c>
      <c r="N226" s="174">
        <v>0.55000000000000004</v>
      </c>
      <c r="O226" s="174">
        <v>2.1</v>
      </c>
      <c r="P226" s="174" t="s">
        <v>110</v>
      </c>
      <c r="Q226" s="175" t="s">
        <v>374</v>
      </c>
      <c r="R226" s="175" t="s">
        <v>107</v>
      </c>
    </row>
    <row r="227" spans="2:18" ht="20.100000000000001" customHeight="1" x14ac:dyDescent="0.4">
      <c r="B227" s="173" t="str">
        <f t="shared" si="10"/>
        <v/>
      </c>
      <c r="C227" s="173" t="str">
        <f t="shared" si="11"/>
        <v/>
      </c>
      <c r="D227" s="173" t="str">
        <f t="shared" si="12"/>
        <v/>
      </c>
      <c r="E227" s="174" t="s">
        <v>99</v>
      </c>
      <c r="F227" s="174" t="s">
        <v>100</v>
      </c>
      <c r="G227" s="174" t="s">
        <v>227</v>
      </c>
      <c r="H227" s="174" t="s">
        <v>228</v>
      </c>
      <c r="I227" s="174">
        <v>8</v>
      </c>
      <c r="J227" s="174"/>
      <c r="K227" s="174"/>
      <c r="L227" s="174" t="s">
        <v>103</v>
      </c>
      <c r="M227" s="174" t="s">
        <v>190</v>
      </c>
      <c r="N227" s="174">
        <v>0.52</v>
      </c>
      <c r="O227" s="174">
        <v>2.1</v>
      </c>
      <c r="P227" s="174" t="s">
        <v>110</v>
      </c>
      <c r="Q227" s="175" t="s">
        <v>375</v>
      </c>
      <c r="R227" s="175" t="s">
        <v>107</v>
      </c>
    </row>
    <row r="228" spans="2:18" ht="20.100000000000001" customHeight="1" x14ac:dyDescent="0.4">
      <c r="B228" s="173" t="str">
        <f t="shared" si="10"/>
        <v/>
      </c>
      <c r="C228" s="173" t="str">
        <f t="shared" si="11"/>
        <v/>
      </c>
      <c r="D228" s="173" t="str">
        <f t="shared" si="12"/>
        <v/>
      </c>
      <c r="E228" s="174" t="s">
        <v>99</v>
      </c>
      <c r="F228" s="174" t="s">
        <v>100</v>
      </c>
      <c r="G228" s="174" t="s">
        <v>230</v>
      </c>
      <c r="H228" s="174" t="s">
        <v>231</v>
      </c>
      <c r="I228" s="174">
        <v>8</v>
      </c>
      <c r="J228" s="174"/>
      <c r="K228" s="174"/>
      <c r="L228" s="174" t="s">
        <v>103</v>
      </c>
      <c r="M228" s="174" t="s">
        <v>190</v>
      </c>
      <c r="N228" s="174">
        <v>0.52</v>
      </c>
      <c r="O228" s="174">
        <v>2.1</v>
      </c>
      <c r="P228" s="174" t="s">
        <v>110</v>
      </c>
      <c r="Q228" s="175" t="s">
        <v>376</v>
      </c>
      <c r="R228" s="175" t="s">
        <v>107</v>
      </c>
    </row>
    <row r="229" spans="2:18" ht="20.100000000000001" customHeight="1" x14ac:dyDescent="0.4">
      <c r="B229" s="173" t="str">
        <f t="shared" si="10"/>
        <v/>
      </c>
      <c r="C229" s="173" t="str">
        <f t="shared" si="11"/>
        <v/>
      </c>
      <c r="D229" s="173" t="str">
        <f t="shared" si="12"/>
        <v/>
      </c>
      <c r="E229" s="174" t="s">
        <v>99</v>
      </c>
      <c r="F229" s="174" t="s">
        <v>100</v>
      </c>
      <c r="G229" s="174" t="s">
        <v>101</v>
      </c>
      <c r="H229" s="174" t="s">
        <v>194</v>
      </c>
      <c r="I229" s="174">
        <v>8</v>
      </c>
      <c r="J229" s="174"/>
      <c r="K229" s="174"/>
      <c r="L229" s="174" t="s">
        <v>218</v>
      </c>
      <c r="M229" s="174" t="s">
        <v>190</v>
      </c>
      <c r="N229" s="174">
        <v>0.53</v>
      </c>
      <c r="O229" s="174">
        <v>2.1</v>
      </c>
      <c r="P229" s="174" t="s">
        <v>110</v>
      </c>
      <c r="Q229" s="175" t="s">
        <v>377</v>
      </c>
      <c r="R229" s="175" t="s">
        <v>107</v>
      </c>
    </row>
    <row r="230" spans="2:18" ht="20.100000000000001" customHeight="1" x14ac:dyDescent="0.4">
      <c r="B230" s="173" t="str">
        <f t="shared" si="10"/>
        <v/>
      </c>
      <c r="C230" s="173" t="str">
        <f t="shared" si="11"/>
        <v/>
      </c>
      <c r="D230" s="173" t="str">
        <f t="shared" si="12"/>
        <v/>
      </c>
      <c r="E230" s="174" t="s">
        <v>99</v>
      </c>
      <c r="F230" s="174" t="s">
        <v>100</v>
      </c>
      <c r="G230" s="174" t="s">
        <v>151</v>
      </c>
      <c r="H230" s="174" t="s">
        <v>194</v>
      </c>
      <c r="I230" s="174">
        <v>8</v>
      </c>
      <c r="J230" s="174"/>
      <c r="K230" s="174"/>
      <c r="L230" s="174" t="s">
        <v>152</v>
      </c>
      <c r="M230" s="174" t="s">
        <v>190</v>
      </c>
      <c r="N230" s="174">
        <v>0.53</v>
      </c>
      <c r="O230" s="174">
        <v>2.1</v>
      </c>
      <c r="P230" s="174" t="s">
        <v>110</v>
      </c>
      <c r="Q230" s="175" t="s">
        <v>378</v>
      </c>
      <c r="R230" s="175" t="s">
        <v>107</v>
      </c>
    </row>
    <row r="231" spans="2:18" ht="20.100000000000001" customHeight="1" x14ac:dyDescent="0.4">
      <c r="B231" s="173" t="str">
        <f t="shared" si="10"/>
        <v/>
      </c>
      <c r="C231" s="173" t="str">
        <f t="shared" si="11"/>
        <v/>
      </c>
      <c r="D231" s="173" t="str">
        <f t="shared" si="12"/>
        <v/>
      </c>
      <c r="E231" s="174" t="s">
        <v>99</v>
      </c>
      <c r="F231" s="174" t="s">
        <v>100</v>
      </c>
      <c r="G231" s="174" t="s">
        <v>221</v>
      </c>
      <c r="H231" s="174" t="s">
        <v>103</v>
      </c>
      <c r="I231" s="174">
        <v>8</v>
      </c>
      <c r="J231" s="174"/>
      <c r="K231" s="174"/>
      <c r="L231" s="174" t="s">
        <v>222</v>
      </c>
      <c r="M231" s="174" t="s">
        <v>190</v>
      </c>
      <c r="N231" s="174">
        <v>0.54</v>
      </c>
      <c r="O231" s="174">
        <v>2.1</v>
      </c>
      <c r="P231" s="174" t="s">
        <v>110</v>
      </c>
      <c r="Q231" s="175" t="s">
        <v>379</v>
      </c>
      <c r="R231" s="175" t="s">
        <v>107</v>
      </c>
    </row>
    <row r="232" spans="2:18" ht="20.100000000000001" customHeight="1" x14ac:dyDescent="0.4">
      <c r="B232" s="173" t="str">
        <f t="shared" si="10"/>
        <v/>
      </c>
      <c r="C232" s="173" t="str">
        <f t="shared" si="11"/>
        <v/>
      </c>
      <c r="D232" s="173" t="str">
        <f t="shared" si="12"/>
        <v/>
      </c>
      <c r="E232" s="174" t="s">
        <v>99</v>
      </c>
      <c r="F232" s="174" t="s">
        <v>100</v>
      </c>
      <c r="G232" s="174" t="s">
        <v>224</v>
      </c>
      <c r="H232" s="174" t="s">
        <v>103</v>
      </c>
      <c r="I232" s="174">
        <v>8</v>
      </c>
      <c r="J232" s="174"/>
      <c r="K232" s="174"/>
      <c r="L232" s="174" t="s">
        <v>225</v>
      </c>
      <c r="M232" s="174" t="s">
        <v>190</v>
      </c>
      <c r="N232" s="174">
        <v>0.54</v>
      </c>
      <c r="O232" s="174">
        <v>2.1</v>
      </c>
      <c r="P232" s="174" t="s">
        <v>110</v>
      </c>
      <c r="Q232" s="175" t="s">
        <v>380</v>
      </c>
      <c r="R232" s="175" t="s">
        <v>107</v>
      </c>
    </row>
    <row r="233" spans="2:18" ht="20.100000000000001" customHeight="1" x14ac:dyDescent="0.4">
      <c r="B233" s="173" t="str">
        <f t="shared" si="10"/>
        <v/>
      </c>
      <c r="C233" s="173" t="str">
        <f t="shared" si="11"/>
        <v/>
      </c>
      <c r="D233" s="173" t="str">
        <f t="shared" si="12"/>
        <v/>
      </c>
      <c r="E233" s="174" t="s">
        <v>99</v>
      </c>
      <c r="F233" s="174" t="s">
        <v>100</v>
      </c>
      <c r="G233" s="174" t="s">
        <v>227</v>
      </c>
      <c r="H233" s="174" t="s">
        <v>103</v>
      </c>
      <c r="I233" s="174">
        <v>8</v>
      </c>
      <c r="J233" s="174"/>
      <c r="K233" s="174"/>
      <c r="L233" s="174" t="s">
        <v>228</v>
      </c>
      <c r="M233" s="174" t="s">
        <v>190</v>
      </c>
      <c r="N233" s="174">
        <v>0.53</v>
      </c>
      <c r="O233" s="174">
        <v>2.1</v>
      </c>
      <c r="P233" s="174" t="s">
        <v>110</v>
      </c>
      <c r="Q233" s="175" t="s">
        <v>381</v>
      </c>
      <c r="R233" s="175" t="s">
        <v>107</v>
      </c>
    </row>
    <row r="234" spans="2:18" ht="20.100000000000001" customHeight="1" x14ac:dyDescent="0.4">
      <c r="B234" s="173" t="str">
        <f t="shared" si="10"/>
        <v/>
      </c>
      <c r="C234" s="173" t="str">
        <f t="shared" si="11"/>
        <v/>
      </c>
      <c r="D234" s="173" t="str">
        <f t="shared" si="12"/>
        <v/>
      </c>
      <c r="E234" s="174" t="s">
        <v>99</v>
      </c>
      <c r="F234" s="174" t="s">
        <v>100</v>
      </c>
      <c r="G234" s="174" t="s">
        <v>230</v>
      </c>
      <c r="H234" s="174" t="s">
        <v>103</v>
      </c>
      <c r="I234" s="174">
        <v>8</v>
      </c>
      <c r="J234" s="174"/>
      <c r="K234" s="174"/>
      <c r="L234" s="174" t="s">
        <v>231</v>
      </c>
      <c r="M234" s="174" t="s">
        <v>190</v>
      </c>
      <c r="N234" s="174">
        <v>0.53</v>
      </c>
      <c r="O234" s="174">
        <v>2.1</v>
      </c>
      <c r="P234" s="174" t="s">
        <v>110</v>
      </c>
      <c r="Q234" s="175" t="s">
        <v>382</v>
      </c>
      <c r="R234" s="175" t="s">
        <v>107</v>
      </c>
    </row>
    <row r="235" spans="2:18" ht="20.100000000000001" customHeight="1" x14ac:dyDescent="0.4">
      <c r="B235" s="173" t="str">
        <f t="shared" si="10"/>
        <v/>
      </c>
      <c r="C235" s="173" t="str">
        <f t="shared" si="11"/>
        <v/>
      </c>
      <c r="D235" s="173" t="str">
        <f t="shared" si="12"/>
        <v/>
      </c>
      <c r="E235" s="174" t="s">
        <v>99</v>
      </c>
      <c r="F235" s="174" t="s">
        <v>113</v>
      </c>
      <c r="G235" s="174" t="s">
        <v>101</v>
      </c>
      <c r="H235" s="174" t="s">
        <v>218</v>
      </c>
      <c r="I235" s="174">
        <v>8</v>
      </c>
      <c r="J235" s="174"/>
      <c r="K235" s="174"/>
      <c r="L235" s="174" t="s">
        <v>201</v>
      </c>
      <c r="M235" s="174" t="s">
        <v>190</v>
      </c>
      <c r="N235" s="174">
        <v>0.45</v>
      </c>
      <c r="O235" s="174">
        <v>2.1</v>
      </c>
      <c r="P235" s="174" t="s">
        <v>110</v>
      </c>
      <c r="Q235" s="175" t="s">
        <v>383</v>
      </c>
      <c r="R235" s="175" t="s">
        <v>107</v>
      </c>
    </row>
    <row r="236" spans="2:18" ht="20.100000000000001" customHeight="1" x14ac:dyDescent="0.4">
      <c r="B236" s="173" t="str">
        <f t="shared" si="10"/>
        <v/>
      </c>
      <c r="C236" s="173" t="str">
        <f t="shared" si="11"/>
        <v/>
      </c>
      <c r="D236" s="173" t="str">
        <f t="shared" si="12"/>
        <v/>
      </c>
      <c r="E236" s="174" t="s">
        <v>99</v>
      </c>
      <c r="F236" s="174" t="s">
        <v>113</v>
      </c>
      <c r="G236" s="174" t="s">
        <v>151</v>
      </c>
      <c r="H236" s="174" t="s">
        <v>152</v>
      </c>
      <c r="I236" s="174">
        <v>8</v>
      </c>
      <c r="J236" s="174"/>
      <c r="K236" s="174"/>
      <c r="L236" s="174" t="s">
        <v>201</v>
      </c>
      <c r="M236" s="174" t="s">
        <v>190</v>
      </c>
      <c r="N236" s="174">
        <v>0.45</v>
      </c>
      <c r="O236" s="174">
        <v>2.1</v>
      </c>
      <c r="P236" s="174" t="s">
        <v>110</v>
      </c>
      <c r="Q236" s="175" t="s">
        <v>384</v>
      </c>
      <c r="R236" s="175" t="s">
        <v>107</v>
      </c>
    </row>
    <row r="237" spans="2:18" ht="20.100000000000001" customHeight="1" x14ac:dyDescent="0.4">
      <c r="B237" s="173" t="str">
        <f t="shared" si="10"/>
        <v/>
      </c>
      <c r="C237" s="173" t="str">
        <f t="shared" si="11"/>
        <v/>
      </c>
      <c r="D237" s="173" t="str">
        <f t="shared" si="12"/>
        <v/>
      </c>
      <c r="E237" s="174" t="s">
        <v>99</v>
      </c>
      <c r="F237" s="174" t="s">
        <v>113</v>
      </c>
      <c r="G237" s="174" t="s">
        <v>221</v>
      </c>
      <c r="H237" s="174" t="s">
        <v>222</v>
      </c>
      <c r="I237" s="174">
        <v>8</v>
      </c>
      <c r="J237" s="174"/>
      <c r="K237" s="174"/>
      <c r="L237" s="174" t="s">
        <v>114</v>
      </c>
      <c r="M237" s="174" t="s">
        <v>190</v>
      </c>
      <c r="N237" s="174">
        <v>0.44</v>
      </c>
      <c r="O237" s="174">
        <v>2.1</v>
      </c>
      <c r="P237" s="174" t="s">
        <v>110</v>
      </c>
      <c r="Q237" s="175" t="s">
        <v>385</v>
      </c>
      <c r="R237" s="175" t="s">
        <v>107</v>
      </c>
    </row>
    <row r="238" spans="2:18" ht="20.100000000000001" customHeight="1" x14ac:dyDescent="0.4">
      <c r="B238" s="173" t="str">
        <f t="shared" si="10"/>
        <v/>
      </c>
      <c r="C238" s="173" t="str">
        <f t="shared" si="11"/>
        <v/>
      </c>
      <c r="D238" s="173" t="str">
        <f t="shared" si="12"/>
        <v/>
      </c>
      <c r="E238" s="174" t="s">
        <v>99</v>
      </c>
      <c r="F238" s="174" t="s">
        <v>113</v>
      </c>
      <c r="G238" s="174" t="s">
        <v>224</v>
      </c>
      <c r="H238" s="174" t="s">
        <v>225</v>
      </c>
      <c r="I238" s="174">
        <v>8</v>
      </c>
      <c r="J238" s="174"/>
      <c r="K238" s="174"/>
      <c r="L238" s="174" t="s">
        <v>114</v>
      </c>
      <c r="M238" s="174" t="s">
        <v>190</v>
      </c>
      <c r="N238" s="174">
        <v>0.44</v>
      </c>
      <c r="O238" s="174">
        <v>2.1</v>
      </c>
      <c r="P238" s="174" t="s">
        <v>110</v>
      </c>
      <c r="Q238" s="175" t="s">
        <v>386</v>
      </c>
      <c r="R238" s="175" t="s">
        <v>107</v>
      </c>
    </row>
    <row r="239" spans="2:18" ht="20.100000000000001" customHeight="1" x14ac:dyDescent="0.4">
      <c r="B239" s="173" t="str">
        <f t="shared" si="10"/>
        <v/>
      </c>
      <c r="C239" s="173" t="str">
        <f t="shared" si="11"/>
        <v/>
      </c>
      <c r="D239" s="173" t="str">
        <f t="shared" si="12"/>
        <v/>
      </c>
      <c r="E239" s="174" t="s">
        <v>99</v>
      </c>
      <c r="F239" s="174" t="s">
        <v>113</v>
      </c>
      <c r="G239" s="174" t="s">
        <v>227</v>
      </c>
      <c r="H239" s="174" t="s">
        <v>228</v>
      </c>
      <c r="I239" s="174">
        <v>8</v>
      </c>
      <c r="J239" s="174"/>
      <c r="K239" s="174"/>
      <c r="L239" s="174" t="s">
        <v>114</v>
      </c>
      <c r="M239" s="174" t="s">
        <v>190</v>
      </c>
      <c r="N239" s="174">
        <v>0.42</v>
      </c>
      <c r="O239" s="174">
        <v>2.1</v>
      </c>
      <c r="P239" s="174" t="s">
        <v>110</v>
      </c>
      <c r="Q239" s="175" t="s">
        <v>387</v>
      </c>
      <c r="R239" s="175" t="s">
        <v>107</v>
      </c>
    </row>
    <row r="240" spans="2:18" ht="20.100000000000001" customHeight="1" x14ac:dyDescent="0.4">
      <c r="B240" s="173" t="str">
        <f t="shared" si="10"/>
        <v/>
      </c>
      <c r="C240" s="173" t="str">
        <f t="shared" si="11"/>
        <v/>
      </c>
      <c r="D240" s="173" t="str">
        <f t="shared" si="12"/>
        <v/>
      </c>
      <c r="E240" s="174" t="s">
        <v>99</v>
      </c>
      <c r="F240" s="174" t="s">
        <v>113</v>
      </c>
      <c r="G240" s="174" t="s">
        <v>230</v>
      </c>
      <c r="H240" s="174" t="s">
        <v>231</v>
      </c>
      <c r="I240" s="174">
        <v>8</v>
      </c>
      <c r="J240" s="174"/>
      <c r="K240" s="174"/>
      <c r="L240" s="174" t="s">
        <v>114</v>
      </c>
      <c r="M240" s="174" t="s">
        <v>190</v>
      </c>
      <c r="N240" s="174">
        <v>0.42</v>
      </c>
      <c r="O240" s="174">
        <v>2.1</v>
      </c>
      <c r="P240" s="174" t="s">
        <v>110</v>
      </c>
      <c r="Q240" s="175" t="s">
        <v>388</v>
      </c>
      <c r="R240" s="175" t="s">
        <v>107</v>
      </c>
    </row>
    <row r="241" spans="2:18" ht="20.100000000000001" customHeight="1" x14ac:dyDescent="0.4">
      <c r="B241" s="173" t="str">
        <f t="shared" si="10"/>
        <v/>
      </c>
      <c r="C241" s="173" t="str">
        <f t="shared" si="11"/>
        <v/>
      </c>
      <c r="D241" s="173" t="str">
        <f t="shared" si="12"/>
        <v/>
      </c>
      <c r="E241" s="174" t="s">
        <v>99</v>
      </c>
      <c r="F241" s="174" t="s">
        <v>117</v>
      </c>
      <c r="G241" s="174" t="s">
        <v>101</v>
      </c>
      <c r="H241" s="174" t="s">
        <v>201</v>
      </c>
      <c r="I241" s="174">
        <v>8</v>
      </c>
      <c r="J241" s="174"/>
      <c r="K241" s="174"/>
      <c r="L241" s="174" t="s">
        <v>218</v>
      </c>
      <c r="M241" s="174" t="s">
        <v>190</v>
      </c>
      <c r="N241" s="174">
        <v>0.39</v>
      </c>
      <c r="O241" s="174">
        <v>2.1</v>
      </c>
      <c r="P241" s="174" t="s">
        <v>110</v>
      </c>
      <c r="Q241" s="175" t="s">
        <v>389</v>
      </c>
      <c r="R241" s="175" t="s">
        <v>107</v>
      </c>
    </row>
    <row r="242" spans="2:18" ht="20.100000000000001" customHeight="1" x14ac:dyDescent="0.4">
      <c r="B242" s="173" t="str">
        <f t="shared" si="10"/>
        <v/>
      </c>
      <c r="C242" s="173" t="str">
        <f t="shared" si="11"/>
        <v/>
      </c>
      <c r="D242" s="173" t="str">
        <f t="shared" si="12"/>
        <v/>
      </c>
      <c r="E242" s="174" t="s">
        <v>99</v>
      </c>
      <c r="F242" s="174" t="s">
        <v>117</v>
      </c>
      <c r="G242" s="174" t="s">
        <v>151</v>
      </c>
      <c r="H242" s="174" t="s">
        <v>201</v>
      </c>
      <c r="I242" s="174">
        <v>8</v>
      </c>
      <c r="J242" s="174"/>
      <c r="K242" s="174"/>
      <c r="L242" s="174" t="s">
        <v>152</v>
      </c>
      <c r="M242" s="174" t="s">
        <v>190</v>
      </c>
      <c r="N242" s="174">
        <v>0.39</v>
      </c>
      <c r="O242" s="174">
        <v>2.1</v>
      </c>
      <c r="P242" s="174" t="s">
        <v>110</v>
      </c>
      <c r="Q242" s="175" t="s">
        <v>390</v>
      </c>
      <c r="R242" s="175" t="s">
        <v>107</v>
      </c>
    </row>
    <row r="243" spans="2:18" ht="20.100000000000001" customHeight="1" x14ac:dyDescent="0.4">
      <c r="B243" s="173" t="str">
        <f t="shared" si="10"/>
        <v/>
      </c>
      <c r="C243" s="173" t="str">
        <f t="shared" si="11"/>
        <v/>
      </c>
      <c r="D243" s="173" t="str">
        <f t="shared" si="12"/>
        <v/>
      </c>
      <c r="E243" s="174" t="s">
        <v>99</v>
      </c>
      <c r="F243" s="174" t="s">
        <v>117</v>
      </c>
      <c r="G243" s="174" t="s">
        <v>221</v>
      </c>
      <c r="H243" s="174" t="s">
        <v>114</v>
      </c>
      <c r="I243" s="174">
        <v>8</v>
      </c>
      <c r="J243" s="174"/>
      <c r="K243" s="174"/>
      <c r="L243" s="174" t="s">
        <v>222</v>
      </c>
      <c r="M243" s="174" t="s">
        <v>190</v>
      </c>
      <c r="N243" s="174">
        <v>0.39</v>
      </c>
      <c r="O243" s="174">
        <v>2.1</v>
      </c>
      <c r="P243" s="174" t="s">
        <v>105</v>
      </c>
      <c r="Q243" s="175" t="s">
        <v>391</v>
      </c>
      <c r="R243" s="175" t="s">
        <v>107</v>
      </c>
    </row>
    <row r="244" spans="2:18" ht="20.100000000000001" customHeight="1" x14ac:dyDescent="0.4">
      <c r="B244" s="173" t="str">
        <f t="shared" si="10"/>
        <v/>
      </c>
      <c r="C244" s="173" t="str">
        <f t="shared" si="11"/>
        <v/>
      </c>
      <c r="D244" s="173" t="str">
        <f t="shared" si="12"/>
        <v/>
      </c>
      <c r="E244" s="174" t="s">
        <v>99</v>
      </c>
      <c r="F244" s="174" t="s">
        <v>117</v>
      </c>
      <c r="G244" s="174" t="s">
        <v>224</v>
      </c>
      <c r="H244" s="174" t="s">
        <v>114</v>
      </c>
      <c r="I244" s="174">
        <v>8</v>
      </c>
      <c r="J244" s="174"/>
      <c r="K244" s="174"/>
      <c r="L244" s="174" t="s">
        <v>225</v>
      </c>
      <c r="M244" s="174" t="s">
        <v>190</v>
      </c>
      <c r="N244" s="174">
        <v>0.39</v>
      </c>
      <c r="O244" s="174">
        <v>2.1</v>
      </c>
      <c r="P244" s="174" t="s">
        <v>110</v>
      </c>
      <c r="Q244" s="175" t="s">
        <v>392</v>
      </c>
      <c r="R244" s="175" t="s">
        <v>107</v>
      </c>
    </row>
    <row r="245" spans="2:18" ht="20.100000000000001" customHeight="1" x14ac:dyDescent="0.4">
      <c r="B245" s="173" t="str">
        <f t="shared" si="10"/>
        <v/>
      </c>
      <c r="C245" s="173" t="str">
        <f t="shared" si="11"/>
        <v/>
      </c>
      <c r="D245" s="173" t="str">
        <f t="shared" si="12"/>
        <v/>
      </c>
      <c r="E245" s="174" t="s">
        <v>99</v>
      </c>
      <c r="F245" s="174" t="s">
        <v>117</v>
      </c>
      <c r="G245" s="174" t="s">
        <v>227</v>
      </c>
      <c r="H245" s="174" t="s">
        <v>114</v>
      </c>
      <c r="I245" s="174">
        <v>8</v>
      </c>
      <c r="J245" s="174"/>
      <c r="K245" s="174"/>
      <c r="L245" s="174" t="s">
        <v>228</v>
      </c>
      <c r="M245" s="174" t="s">
        <v>190</v>
      </c>
      <c r="N245" s="174">
        <v>0.38</v>
      </c>
      <c r="O245" s="174">
        <v>2.1</v>
      </c>
      <c r="P245" s="174" t="s">
        <v>110</v>
      </c>
      <c r="Q245" s="175" t="s">
        <v>393</v>
      </c>
      <c r="R245" s="175" t="s">
        <v>107</v>
      </c>
    </row>
    <row r="246" spans="2:18" ht="20.100000000000001" customHeight="1" x14ac:dyDescent="0.4">
      <c r="B246" s="173" t="str">
        <f t="shared" si="10"/>
        <v/>
      </c>
      <c r="C246" s="173" t="str">
        <f t="shared" si="11"/>
        <v/>
      </c>
      <c r="D246" s="173" t="str">
        <f t="shared" si="12"/>
        <v/>
      </c>
      <c r="E246" s="174" t="s">
        <v>99</v>
      </c>
      <c r="F246" s="174" t="s">
        <v>117</v>
      </c>
      <c r="G246" s="174" t="s">
        <v>230</v>
      </c>
      <c r="H246" s="174" t="s">
        <v>114</v>
      </c>
      <c r="I246" s="174">
        <v>8</v>
      </c>
      <c r="J246" s="174"/>
      <c r="K246" s="174"/>
      <c r="L246" s="174" t="s">
        <v>231</v>
      </c>
      <c r="M246" s="174" t="s">
        <v>190</v>
      </c>
      <c r="N246" s="174">
        <v>0.38</v>
      </c>
      <c r="O246" s="174">
        <v>2.1</v>
      </c>
      <c r="P246" s="174" t="s">
        <v>110</v>
      </c>
      <c r="Q246" s="175" t="s">
        <v>394</v>
      </c>
      <c r="R246" s="175" t="s">
        <v>107</v>
      </c>
    </row>
    <row r="247" spans="2:18" ht="20.100000000000001" customHeight="1" x14ac:dyDescent="0.4">
      <c r="B247" s="173" t="str">
        <f t="shared" si="10"/>
        <v/>
      </c>
      <c r="C247" s="173" t="str">
        <f t="shared" si="11"/>
        <v/>
      </c>
      <c r="D247" s="173" t="str">
        <f t="shared" si="12"/>
        <v/>
      </c>
      <c r="E247" s="174" t="s">
        <v>99</v>
      </c>
      <c r="F247" s="174" t="s">
        <v>123</v>
      </c>
      <c r="G247" s="174" t="s">
        <v>221</v>
      </c>
      <c r="H247" s="174" t="s">
        <v>222</v>
      </c>
      <c r="I247" s="174">
        <v>8</v>
      </c>
      <c r="J247" s="174"/>
      <c r="K247" s="174"/>
      <c r="L247" s="174" t="s">
        <v>120</v>
      </c>
      <c r="M247" s="174" t="s">
        <v>190</v>
      </c>
      <c r="N247" s="174">
        <v>0.41</v>
      </c>
      <c r="O247" s="174">
        <v>2.1</v>
      </c>
      <c r="P247" s="174" t="s">
        <v>105</v>
      </c>
      <c r="Q247" s="175" t="s">
        <v>395</v>
      </c>
      <c r="R247" s="175" t="s">
        <v>107</v>
      </c>
    </row>
    <row r="248" spans="2:18" ht="20.100000000000001" customHeight="1" x14ac:dyDescent="0.4">
      <c r="B248" s="173" t="str">
        <f t="shared" si="10"/>
        <v/>
      </c>
      <c r="C248" s="173" t="str">
        <f t="shared" si="11"/>
        <v/>
      </c>
      <c r="D248" s="173" t="str">
        <f t="shared" si="12"/>
        <v/>
      </c>
      <c r="E248" s="174" t="s">
        <v>99</v>
      </c>
      <c r="F248" s="174" t="s">
        <v>123</v>
      </c>
      <c r="G248" s="174" t="s">
        <v>224</v>
      </c>
      <c r="H248" s="174" t="s">
        <v>225</v>
      </c>
      <c r="I248" s="174">
        <v>8</v>
      </c>
      <c r="J248" s="174"/>
      <c r="K248" s="174"/>
      <c r="L248" s="174" t="s">
        <v>120</v>
      </c>
      <c r="M248" s="174" t="s">
        <v>190</v>
      </c>
      <c r="N248" s="174">
        <v>0.4</v>
      </c>
      <c r="O248" s="174">
        <v>2.1</v>
      </c>
      <c r="P248" s="174" t="s">
        <v>110</v>
      </c>
      <c r="Q248" s="175" t="s">
        <v>396</v>
      </c>
      <c r="R248" s="175" t="s">
        <v>107</v>
      </c>
    </row>
    <row r="249" spans="2:18" ht="20.100000000000001" customHeight="1" x14ac:dyDescent="0.4">
      <c r="B249" s="173" t="str">
        <f t="shared" si="10"/>
        <v/>
      </c>
      <c r="C249" s="173" t="str">
        <f t="shared" si="11"/>
        <v/>
      </c>
      <c r="D249" s="173" t="str">
        <f t="shared" si="12"/>
        <v/>
      </c>
      <c r="E249" s="174" t="s">
        <v>99</v>
      </c>
      <c r="F249" s="174" t="s">
        <v>123</v>
      </c>
      <c r="G249" s="174" t="s">
        <v>227</v>
      </c>
      <c r="H249" s="174" t="s">
        <v>228</v>
      </c>
      <c r="I249" s="174">
        <v>8</v>
      </c>
      <c r="J249" s="174"/>
      <c r="K249" s="174"/>
      <c r="L249" s="174" t="s">
        <v>120</v>
      </c>
      <c r="M249" s="174" t="s">
        <v>190</v>
      </c>
      <c r="N249" s="174">
        <v>0.4</v>
      </c>
      <c r="O249" s="174">
        <v>2.1</v>
      </c>
      <c r="P249" s="174" t="s">
        <v>110</v>
      </c>
      <c r="Q249" s="175" t="s">
        <v>397</v>
      </c>
      <c r="R249" s="175" t="s">
        <v>107</v>
      </c>
    </row>
    <row r="250" spans="2:18" ht="20.100000000000001" customHeight="1" x14ac:dyDescent="0.4">
      <c r="B250" s="173" t="str">
        <f t="shared" si="10"/>
        <v/>
      </c>
      <c r="C250" s="173" t="str">
        <f t="shared" si="11"/>
        <v/>
      </c>
      <c r="D250" s="173" t="str">
        <f t="shared" si="12"/>
        <v/>
      </c>
      <c r="E250" s="174" t="s">
        <v>99</v>
      </c>
      <c r="F250" s="174" t="s">
        <v>123</v>
      </c>
      <c r="G250" s="174" t="s">
        <v>230</v>
      </c>
      <c r="H250" s="174" t="s">
        <v>231</v>
      </c>
      <c r="I250" s="174">
        <v>8</v>
      </c>
      <c r="J250" s="174"/>
      <c r="K250" s="174"/>
      <c r="L250" s="174" t="s">
        <v>120</v>
      </c>
      <c r="M250" s="174" t="s">
        <v>190</v>
      </c>
      <c r="N250" s="174">
        <v>0.4</v>
      </c>
      <c r="O250" s="174">
        <v>2.1</v>
      </c>
      <c r="P250" s="174" t="s">
        <v>110</v>
      </c>
      <c r="Q250" s="175" t="s">
        <v>398</v>
      </c>
      <c r="R250" s="175" t="s">
        <v>107</v>
      </c>
    </row>
    <row r="251" spans="2:18" ht="20.100000000000001" customHeight="1" x14ac:dyDescent="0.4">
      <c r="B251" s="173" t="str">
        <f t="shared" si="10"/>
        <v/>
      </c>
      <c r="C251" s="173" t="str">
        <f t="shared" si="11"/>
        <v/>
      </c>
      <c r="D251" s="173" t="str">
        <f t="shared" si="12"/>
        <v/>
      </c>
      <c r="E251" s="174" t="s">
        <v>99</v>
      </c>
      <c r="F251" s="174" t="s">
        <v>123</v>
      </c>
      <c r="G251" s="174" t="s">
        <v>221</v>
      </c>
      <c r="H251" s="174" t="s">
        <v>120</v>
      </c>
      <c r="I251" s="174">
        <v>8</v>
      </c>
      <c r="J251" s="174"/>
      <c r="K251" s="174"/>
      <c r="L251" s="174" t="s">
        <v>222</v>
      </c>
      <c r="M251" s="174" t="s">
        <v>190</v>
      </c>
      <c r="N251" s="174">
        <v>0.37</v>
      </c>
      <c r="O251" s="174">
        <v>2.1</v>
      </c>
      <c r="P251" s="174" t="s">
        <v>110</v>
      </c>
      <c r="Q251" s="175" t="s">
        <v>399</v>
      </c>
      <c r="R251" s="175" t="s">
        <v>107</v>
      </c>
    </row>
    <row r="252" spans="2:18" ht="20.100000000000001" customHeight="1" x14ac:dyDescent="0.4">
      <c r="B252" s="173" t="str">
        <f t="shared" si="10"/>
        <v/>
      </c>
      <c r="C252" s="173" t="str">
        <f t="shared" si="11"/>
        <v/>
      </c>
      <c r="D252" s="173" t="str">
        <f t="shared" si="12"/>
        <v/>
      </c>
      <c r="E252" s="174" t="s">
        <v>99</v>
      </c>
      <c r="F252" s="174" t="s">
        <v>123</v>
      </c>
      <c r="G252" s="174" t="s">
        <v>224</v>
      </c>
      <c r="H252" s="174" t="s">
        <v>120</v>
      </c>
      <c r="I252" s="174">
        <v>8</v>
      </c>
      <c r="J252" s="174"/>
      <c r="K252" s="174"/>
      <c r="L252" s="174" t="s">
        <v>225</v>
      </c>
      <c r="M252" s="174" t="s">
        <v>190</v>
      </c>
      <c r="N252" s="174">
        <v>0.37</v>
      </c>
      <c r="O252" s="174">
        <v>2.1</v>
      </c>
      <c r="P252" s="174" t="s">
        <v>110</v>
      </c>
      <c r="Q252" s="175" t="s">
        <v>400</v>
      </c>
      <c r="R252" s="175" t="s">
        <v>107</v>
      </c>
    </row>
    <row r="253" spans="2:18" ht="20.100000000000001" customHeight="1" x14ac:dyDescent="0.4">
      <c r="B253" s="173" t="str">
        <f t="shared" si="10"/>
        <v/>
      </c>
      <c r="C253" s="173" t="str">
        <f t="shared" si="11"/>
        <v/>
      </c>
      <c r="D253" s="173" t="str">
        <f t="shared" si="12"/>
        <v/>
      </c>
      <c r="E253" s="174" t="s">
        <v>99</v>
      </c>
      <c r="F253" s="174" t="s">
        <v>123</v>
      </c>
      <c r="G253" s="174" t="s">
        <v>227</v>
      </c>
      <c r="H253" s="174" t="s">
        <v>120</v>
      </c>
      <c r="I253" s="174">
        <v>8</v>
      </c>
      <c r="J253" s="174"/>
      <c r="K253" s="174"/>
      <c r="L253" s="174" t="s">
        <v>228</v>
      </c>
      <c r="M253" s="174" t="s">
        <v>190</v>
      </c>
      <c r="N253" s="174">
        <v>0.37</v>
      </c>
      <c r="O253" s="174">
        <v>2.1</v>
      </c>
      <c r="P253" s="174" t="s">
        <v>110</v>
      </c>
      <c r="Q253" s="175" t="s">
        <v>401</v>
      </c>
      <c r="R253" s="175" t="s">
        <v>107</v>
      </c>
    </row>
    <row r="254" spans="2:18" ht="20.100000000000001" customHeight="1" x14ac:dyDescent="0.4">
      <c r="B254" s="173" t="str">
        <f t="shared" si="10"/>
        <v/>
      </c>
      <c r="C254" s="173" t="str">
        <f t="shared" si="11"/>
        <v/>
      </c>
      <c r="D254" s="173" t="str">
        <f t="shared" si="12"/>
        <v/>
      </c>
      <c r="E254" s="174" t="s">
        <v>99</v>
      </c>
      <c r="F254" s="174" t="s">
        <v>123</v>
      </c>
      <c r="G254" s="174" t="s">
        <v>230</v>
      </c>
      <c r="H254" s="174" t="s">
        <v>120</v>
      </c>
      <c r="I254" s="174">
        <v>8</v>
      </c>
      <c r="J254" s="174"/>
      <c r="K254" s="174"/>
      <c r="L254" s="174" t="s">
        <v>231</v>
      </c>
      <c r="M254" s="174" t="s">
        <v>190</v>
      </c>
      <c r="N254" s="174">
        <v>0.37</v>
      </c>
      <c r="O254" s="174">
        <v>2.1</v>
      </c>
      <c r="P254" s="174" t="s">
        <v>110</v>
      </c>
      <c r="Q254" s="175" t="s">
        <v>402</v>
      </c>
      <c r="R254" s="175" t="s">
        <v>107</v>
      </c>
    </row>
    <row r="255" spans="2:18" ht="20.100000000000001" customHeight="1" x14ac:dyDescent="0.4">
      <c r="B255" s="173" t="str">
        <f t="shared" si="10"/>
        <v/>
      </c>
      <c r="C255" s="173" t="str">
        <f t="shared" si="11"/>
        <v/>
      </c>
      <c r="D255" s="173" t="str">
        <f t="shared" si="12"/>
        <v/>
      </c>
      <c r="E255" s="174" t="s">
        <v>99</v>
      </c>
      <c r="F255" s="174" t="s">
        <v>113</v>
      </c>
      <c r="G255" s="174" t="s">
        <v>221</v>
      </c>
      <c r="H255" s="174" t="s">
        <v>222</v>
      </c>
      <c r="I255" s="174">
        <v>7</v>
      </c>
      <c r="J255" s="174"/>
      <c r="K255" s="174"/>
      <c r="L255" s="174" t="s">
        <v>141</v>
      </c>
      <c r="M255" s="174" t="s">
        <v>190</v>
      </c>
      <c r="N255" s="174">
        <v>0.44</v>
      </c>
      <c r="O255" s="174">
        <v>2.2000000000000002</v>
      </c>
      <c r="P255" s="174" t="s">
        <v>110</v>
      </c>
      <c r="Q255" s="175" t="s">
        <v>403</v>
      </c>
      <c r="R255" s="175" t="s">
        <v>107</v>
      </c>
    </row>
    <row r="256" spans="2:18" ht="20.100000000000001" customHeight="1" x14ac:dyDescent="0.4">
      <c r="B256" s="173" t="str">
        <f t="shared" si="10"/>
        <v/>
      </c>
      <c r="C256" s="173" t="str">
        <f t="shared" si="11"/>
        <v/>
      </c>
      <c r="D256" s="173" t="str">
        <f t="shared" si="12"/>
        <v/>
      </c>
      <c r="E256" s="174" t="s">
        <v>99</v>
      </c>
      <c r="F256" s="174" t="s">
        <v>113</v>
      </c>
      <c r="G256" s="174" t="s">
        <v>221</v>
      </c>
      <c r="H256" s="174" t="s">
        <v>275</v>
      </c>
      <c r="I256" s="174">
        <v>7</v>
      </c>
      <c r="J256" s="174"/>
      <c r="K256" s="174"/>
      <c r="L256" s="174" t="s">
        <v>114</v>
      </c>
      <c r="M256" s="174" t="s">
        <v>190</v>
      </c>
      <c r="N256" s="174">
        <v>0.44</v>
      </c>
      <c r="O256" s="174">
        <v>2.2000000000000002</v>
      </c>
      <c r="P256" s="174" t="s">
        <v>110</v>
      </c>
      <c r="Q256" s="175" t="s">
        <v>404</v>
      </c>
      <c r="R256" s="175" t="s">
        <v>107</v>
      </c>
    </row>
    <row r="257" spans="2:18" ht="20.100000000000001" customHeight="1" x14ac:dyDescent="0.4">
      <c r="B257" s="173" t="str">
        <f t="shared" si="10"/>
        <v/>
      </c>
      <c r="C257" s="173" t="str">
        <f t="shared" si="11"/>
        <v/>
      </c>
      <c r="D257" s="173" t="str">
        <f t="shared" si="12"/>
        <v/>
      </c>
      <c r="E257" s="174" t="s">
        <v>99</v>
      </c>
      <c r="F257" s="174" t="s">
        <v>113</v>
      </c>
      <c r="G257" s="174" t="s">
        <v>224</v>
      </c>
      <c r="H257" s="174" t="s">
        <v>225</v>
      </c>
      <c r="I257" s="174">
        <v>7</v>
      </c>
      <c r="J257" s="174"/>
      <c r="K257" s="174"/>
      <c r="L257" s="174" t="s">
        <v>141</v>
      </c>
      <c r="M257" s="174" t="s">
        <v>190</v>
      </c>
      <c r="N257" s="174">
        <v>0.44</v>
      </c>
      <c r="O257" s="174">
        <v>2.2000000000000002</v>
      </c>
      <c r="P257" s="174" t="s">
        <v>110</v>
      </c>
      <c r="Q257" s="175" t="s">
        <v>405</v>
      </c>
      <c r="R257" s="175" t="s">
        <v>107</v>
      </c>
    </row>
    <row r="258" spans="2:18" ht="20.100000000000001" customHeight="1" x14ac:dyDescent="0.4">
      <c r="B258" s="173" t="str">
        <f t="shared" si="10"/>
        <v/>
      </c>
      <c r="C258" s="173" t="str">
        <f t="shared" si="11"/>
        <v/>
      </c>
      <c r="D258" s="173" t="str">
        <f t="shared" si="12"/>
        <v/>
      </c>
      <c r="E258" s="174" t="s">
        <v>99</v>
      </c>
      <c r="F258" s="174" t="s">
        <v>113</v>
      </c>
      <c r="G258" s="174" t="s">
        <v>224</v>
      </c>
      <c r="H258" s="174" t="s">
        <v>278</v>
      </c>
      <c r="I258" s="174">
        <v>7</v>
      </c>
      <c r="J258" s="174"/>
      <c r="K258" s="174"/>
      <c r="L258" s="174" t="s">
        <v>114</v>
      </c>
      <c r="M258" s="174" t="s">
        <v>190</v>
      </c>
      <c r="N258" s="174">
        <v>0.44</v>
      </c>
      <c r="O258" s="174">
        <v>2.2000000000000002</v>
      </c>
      <c r="P258" s="174" t="s">
        <v>110</v>
      </c>
      <c r="Q258" s="175" t="s">
        <v>406</v>
      </c>
      <c r="R258" s="175" t="s">
        <v>107</v>
      </c>
    </row>
    <row r="259" spans="2:18" ht="20.100000000000001" customHeight="1" x14ac:dyDescent="0.4">
      <c r="B259" s="173" t="str">
        <f t="shared" si="10"/>
        <v/>
      </c>
      <c r="C259" s="173" t="str">
        <f t="shared" si="11"/>
        <v/>
      </c>
      <c r="D259" s="173" t="str">
        <f t="shared" si="12"/>
        <v/>
      </c>
      <c r="E259" s="174" t="s">
        <v>99</v>
      </c>
      <c r="F259" s="174" t="s">
        <v>113</v>
      </c>
      <c r="G259" s="174" t="s">
        <v>227</v>
      </c>
      <c r="H259" s="174" t="s">
        <v>228</v>
      </c>
      <c r="I259" s="174">
        <v>7</v>
      </c>
      <c r="J259" s="174"/>
      <c r="K259" s="174"/>
      <c r="L259" s="174" t="s">
        <v>141</v>
      </c>
      <c r="M259" s="174" t="s">
        <v>190</v>
      </c>
      <c r="N259" s="174">
        <v>0.42</v>
      </c>
      <c r="O259" s="174">
        <v>2.2000000000000002</v>
      </c>
      <c r="P259" s="174" t="s">
        <v>110</v>
      </c>
      <c r="Q259" s="175" t="s">
        <v>407</v>
      </c>
      <c r="R259" s="175" t="s">
        <v>107</v>
      </c>
    </row>
    <row r="260" spans="2:18" ht="20.100000000000001" customHeight="1" x14ac:dyDescent="0.4">
      <c r="B260" s="173" t="str">
        <f t="shared" si="10"/>
        <v/>
      </c>
      <c r="C260" s="173" t="str">
        <f t="shared" si="11"/>
        <v/>
      </c>
      <c r="D260" s="173" t="str">
        <f t="shared" si="12"/>
        <v/>
      </c>
      <c r="E260" s="174" t="s">
        <v>99</v>
      </c>
      <c r="F260" s="174" t="s">
        <v>113</v>
      </c>
      <c r="G260" s="174" t="s">
        <v>230</v>
      </c>
      <c r="H260" s="174" t="s">
        <v>231</v>
      </c>
      <c r="I260" s="174">
        <v>7</v>
      </c>
      <c r="J260" s="174"/>
      <c r="K260" s="174"/>
      <c r="L260" s="174" t="s">
        <v>141</v>
      </c>
      <c r="M260" s="174" t="s">
        <v>190</v>
      </c>
      <c r="N260" s="174">
        <v>0.42</v>
      </c>
      <c r="O260" s="174">
        <v>2.2000000000000002</v>
      </c>
      <c r="P260" s="174" t="s">
        <v>110</v>
      </c>
      <c r="Q260" s="175" t="s">
        <v>408</v>
      </c>
      <c r="R260" s="175" t="s">
        <v>107</v>
      </c>
    </row>
    <row r="261" spans="2:18" ht="20.100000000000001" customHeight="1" x14ac:dyDescent="0.4">
      <c r="B261" s="173" t="str">
        <f t="shared" si="10"/>
        <v/>
      </c>
      <c r="C261" s="173" t="str">
        <f t="shared" si="11"/>
        <v/>
      </c>
      <c r="D261" s="173" t="str">
        <f t="shared" si="12"/>
        <v/>
      </c>
      <c r="E261" s="174" t="s">
        <v>99</v>
      </c>
      <c r="F261" s="174" t="s">
        <v>117</v>
      </c>
      <c r="G261" s="174" t="s">
        <v>221</v>
      </c>
      <c r="H261" s="174" t="s">
        <v>141</v>
      </c>
      <c r="I261" s="174">
        <v>7</v>
      </c>
      <c r="J261" s="174"/>
      <c r="K261" s="174"/>
      <c r="L261" s="174" t="s">
        <v>222</v>
      </c>
      <c r="M261" s="174" t="s">
        <v>190</v>
      </c>
      <c r="N261" s="174">
        <v>0.39</v>
      </c>
      <c r="O261" s="174">
        <v>2.2000000000000002</v>
      </c>
      <c r="P261" s="174" t="s">
        <v>110</v>
      </c>
      <c r="Q261" s="175" t="s">
        <v>409</v>
      </c>
      <c r="R261" s="175" t="s">
        <v>107</v>
      </c>
    </row>
    <row r="262" spans="2:18" ht="20.100000000000001" customHeight="1" x14ac:dyDescent="0.4">
      <c r="B262" s="173" t="str">
        <f t="shared" si="10"/>
        <v/>
      </c>
      <c r="C262" s="173" t="str">
        <f t="shared" si="11"/>
        <v/>
      </c>
      <c r="D262" s="173" t="str">
        <f t="shared" si="12"/>
        <v/>
      </c>
      <c r="E262" s="174" t="s">
        <v>99</v>
      </c>
      <c r="F262" s="174" t="s">
        <v>117</v>
      </c>
      <c r="G262" s="174" t="s">
        <v>221</v>
      </c>
      <c r="H262" s="174" t="s">
        <v>114</v>
      </c>
      <c r="I262" s="174">
        <v>7</v>
      </c>
      <c r="J262" s="174"/>
      <c r="K262" s="174"/>
      <c r="L262" s="174" t="s">
        <v>275</v>
      </c>
      <c r="M262" s="174" t="s">
        <v>190</v>
      </c>
      <c r="N262" s="174">
        <v>0.39</v>
      </c>
      <c r="O262" s="174">
        <v>2.2000000000000002</v>
      </c>
      <c r="P262" s="174" t="s">
        <v>110</v>
      </c>
      <c r="Q262" s="175" t="s">
        <v>410</v>
      </c>
      <c r="R262" s="175" t="s">
        <v>107</v>
      </c>
    </row>
    <row r="263" spans="2:18" ht="20.100000000000001" customHeight="1" x14ac:dyDescent="0.4">
      <c r="B263" s="173" t="str">
        <f t="shared" si="10"/>
        <v/>
      </c>
      <c r="C263" s="173" t="str">
        <f t="shared" si="11"/>
        <v/>
      </c>
      <c r="D263" s="173" t="str">
        <f t="shared" si="12"/>
        <v/>
      </c>
      <c r="E263" s="174" t="s">
        <v>99</v>
      </c>
      <c r="F263" s="174" t="s">
        <v>117</v>
      </c>
      <c r="G263" s="174" t="s">
        <v>224</v>
      </c>
      <c r="H263" s="174" t="s">
        <v>141</v>
      </c>
      <c r="I263" s="174">
        <v>7</v>
      </c>
      <c r="J263" s="174"/>
      <c r="K263" s="174"/>
      <c r="L263" s="174" t="s">
        <v>225</v>
      </c>
      <c r="M263" s="174" t="s">
        <v>190</v>
      </c>
      <c r="N263" s="174">
        <v>0.39</v>
      </c>
      <c r="O263" s="174">
        <v>2.2000000000000002</v>
      </c>
      <c r="P263" s="174" t="s">
        <v>110</v>
      </c>
      <c r="Q263" s="175" t="s">
        <v>411</v>
      </c>
      <c r="R263" s="175" t="s">
        <v>107</v>
      </c>
    </row>
    <row r="264" spans="2:18" ht="20.100000000000001" customHeight="1" x14ac:dyDescent="0.4">
      <c r="B264" s="173" t="str">
        <f t="shared" si="10"/>
        <v/>
      </c>
      <c r="C264" s="173" t="str">
        <f t="shared" si="11"/>
        <v/>
      </c>
      <c r="D264" s="173" t="str">
        <f t="shared" si="12"/>
        <v/>
      </c>
      <c r="E264" s="174" t="s">
        <v>99</v>
      </c>
      <c r="F264" s="174" t="s">
        <v>117</v>
      </c>
      <c r="G264" s="174" t="s">
        <v>224</v>
      </c>
      <c r="H264" s="174" t="s">
        <v>114</v>
      </c>
      <c r="I264" s="174">
        <v>7</v>
      </c>
      <c r="J264" s="174"/>
      <c r="K264" s="174"/>
      <c r="L264" s="174" t="s">
        <v>278</v>
      </c>
      <c r="M264" s="174" t="s">
        <v>190</v>
      </c>
      <c r="N264" s="174">
        <v>0.39</v>
      </c>
      <c r="O264" s="174">
        <v>2.2000000000000002</v>
      </c>
      <c r="P264" s="174" t="s">
        <v>110</v>
      </c>
      <c r="Q264" s="175" t="s">
        <v>412</v>
      </c>
      <c r="R264" s="175" t="s">
        <v>107</v>
      </c>
    </row>
    <row r="265" spans="2:18" ht="20.100000000000001" customHeight="1" x14ac:dyDescent="0.4">
      <c r="B265" s="173" t="str">
        <f t="shared" si="10"/>
        <v/>
      </c>
      <c r="C265" s="173" t="str">
        <f t="shared" si="11"/>
        <v/>
      </c>
      <c r="D265" s="173" t="str">
        <f t="shared" si="12"/>
        <v/>
      </c>
      <c r="E265" s="174" t="s">
        <v>99</v>
      </c>
      <c r="F265" s="174" t="s">
        <v>117</v>
      </c>
      <c r="G265" s="174" t="s">
        <v>227</v>
      </c>
      <c r="H265" s="174" t="s">
        <v>141</v>
      </c>
      <c r="I265" s="174">
        <v>7</v>
      </c>
      <c r="J265" s="174"/>
      <c r="K265" s="174"/>
      <c r="L265" s="174" t="s">
        <v>228</v>
      </c>
      <c r="M265" s="174" t="s">
        <v>190</v>
      </c>
      <c r="N265" s="174">
        <v>0.38</v>
      </c>
      <c r="O265" s="174">
        <v>2.2000000000000002</v>
      </c>
      <c r="P265" s="174" t="s">
        <v>110</v>
      </c>
      <c r="Q265" s="175" t="s">
        <v>413</v>
      </c>
      <c r="R265" s="175" t="s">
        <v>107</v>
      </c>
    </row>
    <row r="266" spans="2:18" ht="20.100000000000001" customHeight="1" x14ac:dyDescent="0.4">
      <c r="B266" s="173" t="str">
        <f t="shared" si="10"/>
        <v/>
      </c>
      <c r="C266" s="173" t="str">
        <f t="shared" si="11"/>
        <v/>
      </c>
      <c r="D266" s="173" t="str">
        <f t="shared" si="12"/>
        <v/>
      </c>
      <c r="E266" s="174" t="s">
        <v>99</v>
      </c>
      <c r="F266" s="174" t="s">
        <v>117</v>
      </c>
      <c r="G266" s="174" t="s">
        <v>230</v>
      </c>
      <c r="H266" s="174" t="s">
        <v>141</v>
      </c>
      <c r="I266" s="174">
        <v>7</v>
      </c>
      <c r="J266" s="174"/>
      <c r="K266" s="174"/>
      <c r="L266" s="174" t="s">
        <v>231</v>
      </c>
      <c r="M266" s="174" t="s">
        <v>190</v>
      </c>
      <c r="N266" s="174">
        <v>0.38</v>
      </c>
      <c r="O266" s="174">
        <v>2.2000000000000002</v>
      </c>
      <c r="P266" s="174" t="s">
        <v>110</v>
      </c>
      <c r="Q266" s="175" t="s">
        <v>414</v>
      </c>
      <c r="R266" s="175" t="s">
        <v>107</v>
      </c>
    </row>
    <row r="267" spans="2:18" ht="20.100000000000001" customHeight="1" x14ac:dyDescent="0.4">
      <c r="B267" s="173" t="str">
        <f t="shared" si="10"/>
        <v/>
      </c>
      <c r="C267" s="173" t="str">
        <f t="shared" si="11"/>
        <v/>
      </c>
      <c r="D267" s="173" t="str">
        <f t="shared" si="12"/>
        <v/>
      </c>
      <c r="E267" s="174" t="s">
        <v>99</v>
      </c>
      <c r="F267" s="174" t="s">
        <v>100</v>
      </c>
      <c r="G267" s="174" t="s">
        <v>221</v>
      </c>
      <c r="H267" s="174" t="s">
        <v>275</v>
      </c>
      <c r="I267" s="174">
        <v>5</v>
      </c>
      <c r="J267" s="174"/>
      <c r="K267" s="174"/>
      <c r="L267" s="174" t="s">
        <v>194</v>
      </c>
      <c r="M267" s="174" t="s">
        <v>104</v>
      </c>
      <c r="N267" s="174">
        <v>0.54</v>
      </c>
      <c r="O267" s="174">
        <v>2.2000000000000002</v>
      </c>
      <c r="P267" s="174" t="s">
        <v>110</v>
      </c>
      <c r="Q267" s="175" t="s">
        <v>415</v>
      </c>
      <c r="R267" s="175" t="s">
        <v>107</v>
      </c>
    </row>
    <row r="268" spans="2:18" ht="20.100000000000001" customHeight="1" x14ac:dyDescent="0.4">
      <c r="B268" s="173" t="str">
        <f t="shared" si="10"/>
        <v/>
      </c>
      <c r="C268" s="173" t="str">
        <f t="shared" si="11"/>
        <v/>
      </c>
      <c r="D268" s="173" t="str">
        <f t="shared" si="12"/>
        <v/>
      </c>
      <c r="E268" s="174" t="s">
        <v>99</v>
      </c>
      <c r="F268" s="174" t="s">
        <v>100</v>
      </c>
      <c r="G268" s="174" t="s">
        <v>224</v>
      </c>
      <c r="H268" s="174" t="s">
        <v>278</v>
      </c>
      <c r="I268" s="174">
        <v>5</v>
      </c>
      <c r="J268" s="174"/>
      <c r="K268" s="174"/>
      <c r="L268" s="174" t="s">
        <v>194</v>
      </c>
      <c r="M268" s="174" t="s">
        <v>104</v>
      </c>
      <c r="N268" s="174">
        <v>0.54</v>
      </c>
      <c r="O268" s="174">
        <v>2.2000000000000002</v>
      </c>
      <c r="P268" s="174" t="s">
        <v>110</v>
      </c>
      <c r="Q268" s="175" t="s">
        <v>416</v>
      </c>
      <c r="R268" s="175" t="s">
        <v>107</v>
      </c>
    </row>
    <row r="269" spans="2:18" ht="20.100000000000001" customHeight="1" x14ac:dyDescent="0.4">
      <c r="B269" s="173" t="str">
        <f t="shared" si="10"/>
        <v/>
      </c>
      <c r="C269" s="173" t="str">
        <f t="shared" si="11"/>
        <v/>
      </c>
      <c r="D269" s="173" t="str">
        <f t="shared" si="12"/>
        <v/>
      </c>
      <c r="E269" s="174" t="s">
        <v>99</v>
      </c>
      <c r="F269" s="174" t="s">
        <v>100</v>
      </c>
      <c r="G269" s="174" t="s">
        <v>221</v>
      </c>
      <c r="H269" s="174" t="s">
        <v>194</v>
      </c>
      <c r="I269" s="174">
        <v>5</v>
      </c>
      <c r="J269" s="174"/>
      <c r="K269" s="174"/>
      <c r="L269" s="174" t="s">
        <v>275</v>
      </c>
      <c r="M269" s="174" t="s">
        <v>104</v>
      </c>
      <c r="N269" s="174">
        <v>0.53</v>
      </c>
      <c r="O269" s="174">
        <v>2.2000000000000002</v>
      </c>
      <c r="P269" s="174" t="s">
        <v>110</v>
      </c>
      <c r="Q269" s="175" t="s">
        <v>417</v>
      </c>
      <c r="R269" s="175" t="s">
        <v>107</v>
      </c>
    </row>
    <row r="270" spans="2:18" ht="20.100000000000001" customHeight="1" x14ac:dyDescent="0.4">
      <c r="B270" s="173" t="str">
        <f t="shared" si="10"/>
        <v/>
      </c>
      <c r="C270" s="173" t="str">
        <f t="shared" si="11"/>
        <v/>
      </c>
      <c r="D270" s="173" t="str">
        <f t="shared" si="12"/>
        <v/>
      </c>
      <c r="E270" s="174" t="s">
        <v>99</v>
      </c>
      <c r="F270" s="174" t="s">
        <v>100</v>
      </c>
      <c r="G270" s="174" t="s">
        <v>224</v>
      </c>
      <c r="H270" s="174" t="s">
        <v>194</v>
      </c>
      <c r="I270" s="174">
        <v>5</v>
      </c>
      <c r="J270" s="174"/>
      <c r="K270" s="174"/>
      <c r="L270" s="174" t="s">
        <v>278</v>
      </c>
      <c r="M270" s="174" t="s">
        <v>104</v>
      </c>
      <c r="N270" s="174">
        <v>0.53</v>
      </c>
      <c r="O270" s="174">
        <v>2.2000000000000002</v>
      </c>
      <c r="P270" s="174" t="s">
        <v>110</v>
      </c>
      <c r="Q270" s="175" t="s">
        <v>418</v>
      </c>
      <c r="R270" s="175" t="s">
        <v>107</v>
      </c>
    </row>
    <row r="271" spans="2:18" ht="20.100000000000001" customHeight="1" x14ac:dyDescent="0.4">
      <c r="B271" s="173" t="str">
        <f t="shared" si="10"/>
        <v/>
      </c>
      <c r="C271" s="173" t="str">
        <f t="shared" si="11"/>
        <v/>
      </c>
      <c r="D271" s="173" t="str">
        <f t="shared" si="12"/>
        <v/>
      </c>
      <c r="E271" s="174" t="s">
        <v>99</v>
      </c>
      <c r="F271" s="174" t="s">
        <v>113</v>
      </c>
      <c r="G271" s="174" t="s">
        <v>221</v>
      </c>
      <c r="H271" s="174" t="s">
        <v>275</v>
      </c>
      <c r="I271" s="174">
        <v>5</v>
      </c>
      <c r="J271" s="174"/>
      <c r="K271" s="174"/>
      <c r="L271" s="174" t="s">
        <v>201</v>
      </c>
      <c r="M271" s="174" t="s">
        <v>104</v>
      </c>
      <c r="N271" s="174">
        <v>0.44</v>
      </c>
      <c r="O271" s="174">
        <v>2.2000000000000002</v>
      </c>
      <c r="P271" s="174" t="s">
        <v>110</v>
      </c>
      <c r="Q271" s="175" t="s">
        <v>419</v>
      </c>
      <c r="R271" s="175" t="s">
        <v>107</v>
      </c>
    </row>
    <row r="272" spans="2:18" ht="20.100000000000001" customHeight="1" x14ac:dyDescent="0.4">
      <c r="B272" s="173" t="str">
        <f t="shared" ref="B272:B335" si="13">IF(OR($C$9="",$C$10=""),"",IFERROR(IF(AND($U$20&lt;&gt;R272,$V$20&lt;&gt;R272),"－",IF(AND(COUNTIF($C$9,"*樹脂スペーサー*")&gt;0,OR(M272="空気",F272="一般",F272="一般ＰＧ")),"－",IF(AND($W$23&gt;0,$W$23&gt;=O272),$U$23,IF(AND($W$24&gt;0,$W$24&gt;=O272),$U$24,IF(AND($W$25&gt;0,$W$25&gt;=O272),$U$25,IF(AND($W$26&gt;0,$W$26&gt;=O272),$U$26,IF(AND($W$27&gt;0,$W$27&gt;=O272),$U$27,IF(AND($W$28&gt;0,$W$28&gt;=O272),$U$28,IF(AND($W$29&gt;0,$W$29&gt;=O272),$U$29,"－"))))))))),"－"))</f>
        <v/>
      </c>
      <c r="C272" s="173" t="str">
        <f t="shared" ref="C272:C335" si="14">IF(B272="","",IF(B272&lt;&gt;"－",VLOOKUP(B272,$U$23:$V$29,2,FALSE),"－"))</f>
        <v/>
      </c>
      <c r="D272" s="173" t="str">
        <f t="shared" ref="D272:D335" si="15">IF($H$9="","",IF(AND(COUNTIF($V$32,"*樹脂スペーサー*")&gt;0,OR(M272="空気",F272="一般",F272="一般ＰＧ")),"－",IF(AND($V$33&lt;&gt;R272,$W$33&lt;&gt;R272),"－",IF(MID($H$9,10,1)="Z",IF(N272&lt;=0.7,"○","－"),IF($V$34&gt;=O272,"○","－")))))</f>
        <v/>
      </c>
      <c r="E272" s="174" t="s">
        <v>99</v>
      </c>
      <c r="F272" s="174" t="s">
        <v>113</v>
      </c>
      <c r="G272" s="174" t="s">
        <v>224</v>
      </c>
      <c r="H272" s="174" t="s">
        <v>278</v>
      </c>
      <c r="I272" s="174">
        <v>5</v>
      </c>
      <c r="J272" s="174"/>
      <c r="K272" s="174"/>
      <c r="L272" s="174" t="s">
        <v>201</v>
      </c>
      <c r="M272" s="174" t="s">
        <v>104</v>
      </c>
      <c r="N272" s="174">
        <v>0.44</v>
      </c>
      <c r="O272" s="174">
        <v>2.2000000000000002</v>
      </c>
      <c r="P272" s="174" t="s">
        <v>110</v>
      </c>
      <c r="Q272" s="175" t="s">
        <v>420</v>
      </c>
      <c r="R272" s="175" t="s">
        <v>107</v>
      </c>
    </row>
    <row r="273" spans="2:18" ht="20.100000000000001" customHeight="1" x14ac:dyDescent="0.4">
      <c r="B273" s="173" t="str">
        <f t="shared" si="13"/>
        <v/>
      </c>
      <c r="C273" s="173" t="str">
        <f t="shared" si="14"/>
        <v/>
      </c>
      <c r="D273" s="173" t="str">
        <f t="shared" si="15"/>
        <v/>
      </c>
      <c r="E273" s="174" t="s">
        <v>99</v>
      </c>
      <c r="F273" s="174" t="s">
        <v>117</v>
      </c>
      <c r="G273" s="174" t="s">
        <v>221</v>
      </c>
      <c r="H273" s="174" t="s">
        <v>201</v>
      </c>
      <c r="I273" s="174">
        <v>5</v>
      </c>
      <c r="J273" s="174"/>
      <c r="K273" s="174"/>
      <c r="L273" s="174" t="s">
        <v>275</v>
      </c>
      <c r="M273" s="174" t="s">
        <v>104</v>
      </c>
      <c r="N273" s="174">
        <v>0.39</v>
      </c>
      <c r="O273" s="174">
        <v>2.2000000000000002</v>
      </c>
      <c r="P273" s="174" t="s">
        <v>110</v>
      </c>
      <c r="Q273" s="175" t="s">
        <v>421</v>
      </c>
      <c r="R273" s="175" t="s">
        <v>107</v>
      </c>
    </row>
    <row r="274" spans="2:18" ht="20.100000000000001" customHeight="1" x14ac:dyDescent="0.4">
      <c r="B274" s="173" t="str">
        <f t="shared" si="13"/>
        <v/>
      </c>
      <c r="C274" s="173" t="str">
        <f t="shared" si="14"/>
        <v/>
      </c>
      <c r="D274" s="173" t="str">
        <f t="shared" si="15"/>
        <v/>
      </c>
      <c r="E274" s="174" t="s">
        <v>99</v>
      </c>
      <c r="F274" s="174" t="s">
        <v>117</v>
      </c>
      <c r="G274" s="174" t="s">
        <v>224</v>
      </c>
      <c r="H274" s="174" t="s">
        <v>201</v>
      </c>
      <c r="I274" s="174">
        <v>5</v>
      </c>
      <c r="J274" s="174"/>
      <c r="K274" s="174"/>
      <c r="L274" s="174" t="s">
        <v>278</v>
      </c>
      <c r="M274" s="174" t="s">
        <v>104</v>
      </c>
      <c r="N274" s="174">
        <v>0.39</v>
      </c>
      <c r="O274" s="174">
        <v>2.2000000000000002</v>
      </c>
      <c r="P274" s="174" t="s">
        <v>110</v>
      </c>
      <c r="Q274" s="175" t="s">
        <v>422</v>
      </c>
      <c r="R274" s="175" t="s">
        <v>107</v>
      </c>
    </row>
    <row r="275" spans="2:18" ht="20.100000000000001" customHeight="1" x14ac:dyDescent="0.4">
      <c r="B275" s="173" t="str">
        <f t="shared" si="13"/>
        <v/>
      </c>
      <c r="C275" s="173" t="str">
        <f t="shared" si="14"/>
        <v/>
      </c>
      <c r="D275" s="173" t="str">
        <f t="shared" si="15"/>
        <v/>
      </c>
      <c r="E275" s="174" t="s">
        <v>99</v>
      </c>
      <c r="F275" s="174" t="s">
        <v>100</v>
      </c>
      <c r="G275" s="174" t="s">
        <v>221</v>
      </c>
      <c r="H275" s="174" t="s">
        <v>222</v>
      </c>
      <c r="I275" s="174">
        <v>7</v>
      </c>
      <c r="J275" s="174"/>
      <c r="K275" s="174"/>
      <c r="L275" s="174" t="s">
        <v>172</v>
      </c>
      <c r="M275" s="174" t="s">
        <v>190</v>
      </c>
      <c r="N275" s="174">
        <v>0.55000000000000004</v>
      </c>
      <c r="O275" s="174">
        <v>2.2999999999999998</v>
      </c>
      <c r="P275" s="174" t="s">
        <v>110</v>
      </c>
      <c r="Q275" s="175" t="s">
        <v>423</v>
      </c>
      <c r="R275" s="175" t="s">
        <v>107</v>
      </c>
    </row>
    <row r="276" spans="2:18" ht="20.100000000000001" customHeight="1" x14ac:dyDescent="0.4">
      <c r="B276" s="173" t="str">
        <f t="shared" si="13"/>
        <v/>
      </c>
      <c r="C276" s="173" t="str">
        <f t="shared" si="14"/>
        <v/>
      </c>
      <c r="D276" s="173" t="str">
        <f t="shared" si="15"/>
        <v/>
      </c>
      <c r="E276" s="174" t="s">
        <v>99</v>
      </c>
      <c r="F276" s="174" t="s">
        <v>100</v>
      </c>
      <c r="G276" s="174" t="s">
        <v>221</v>
      </c>
      <c r="H276" s="174" t="s">
        <v>275</v>
      </c>
      <c r="I276" s="174">
        <v>7</v>
      </c>
      <c r="J276" s="174"/>
      <c r="K276" s="174"/>
      <c r="L276" s="174" t="s">
        <v>103</v>
      </c>
      <c r="M276" s="174" t="s">
        <v>190</v>
      </c>
      <c r="N276" s="174">
        <v>0.55000000000000004</v>
      </c>
      <c r="O276" s="174">
        <v>2.2999999999999998</v>
      </c>
      <c r="P276" s="174" t="s">
        <v>110</v>
      </c>
      <c r="Q276" s="175" t="s">
        <v>424</v>
      </c>
      <c r="R276" s="175" t="s">
        <v>107</v>
      </c>
    </row>
    <row r="277" spans="2:18" ht="20.100000000000001" customHeight="1" x14ac:dyDescent="0.4">
      <c r="B277" s="173" t="str">
        <f t="shared" si="13"/>
        <v/>
      </c>
      <c r="C277" s="173" t="str">
        <f t="shared" si="14"/>
        <v/>
      </c>
      <c r="D277" s="173" t="str">
        <f t="shared" si="15"/>
        <v/>
      </c>
      <c r="E277" s="174" t="s">
        <v>99</v>
      </c>
      <c r="F277" s="174" t="s">
        <v>100</v>
      </c>
      <c r="G277" s="174" t="s">
        <v>224</v>
      </c>
      <c r="H277" s="174" t="s">
        <v>225</v>
      </c>
      <c r="I277" s="174">
        <v>7</v>
      </c>
      <c r="J277" s="174"/>
      <c r="K277" s="174"/>
      <c r="L277" s="174" t="s">
        <v>172</v>
      </c>
      <c r="M277" s="174" t="s">
        <v>190</v>
      </c>
      <c r="N277" s="174">
        <v>0.55000000000000004</v>
      </c>
      <c r="O277" s="174">
        <v>2.2999999999999998</v>
      </c>
      <c r="P277" s="174" t="s">
        <v>110</v>
      </c>
      <c r="Q277" s="175" t="s">
        <v>425</v>
      </c>
      <c r="R277" s="175" t="s">
        <v>107</v>
      </c>
    </row>
    <row r="278" spans="2:18" ht="20.100000000000001" customHeight="1" x14ac:dyDescent="0.4">
      <c r="B278" s="173" t="str">
        <f t="shared" si="13"/>
        <v/>
      </c>
      <c r="C278" s="173" t="str">
        <f t="shared" si="14"/>
        <v/>
      </c>
      <c r="D278" s="173" t="str">
        <f t="shared" si="15"/>
        <v/>
      </c>
      <c r="E278" s="174" t="s">
        <v>99</v>
      </c>
      <c r="F278" s="174" t="s">
        <v>100</v>
      </c>
      <c r="G278" s="174" t="s">
        <v>224</v>
      </c>
      <c r="H278" s="174" t="s">
        <v>278</v>
      </c>
      <c r="I278" s="174">
        <v>7</v>
      </c>
      <c r="J278" s="174"/>
      <c r="K278" s="174"/>
      <c r="L278" s="174" t="s">
        <v>103</v>
      </c>
      <c r="M278" s="174" t="s">
        <v>190</v>
      </c>
      <c r="N278" s="174">
        <v>0.55000000000000004</v>
      </c>
      <c r="O278" s="174">
        <v>2.2999999999999998</v>
      </c>
      <c r="P278" s="174" t="s">
        <v>110</v>
      </c>
      <c r="Q278" s="175" t="s">
        <v>426</v>
      </c>
      <c r="R278" s="175" t="s">
        <v>107</v>
      </c>
    </row>
    <row r="279" spans="2:18" ht="20.100000000000001" customHeight="1" x14ac:dyDescent="0.4">
      <c r="B279" s="173" t="str">
        <f t="shared" si="13"/>
        <v/>
      </c>
      <c r="C279" s="173" t="str">
        <f t="shared" si="14"/>
        <v/>
      </c>
      <c r="D279" s="173" t="str">
        <f t="shared" si="15"/>
        <v/>
      </c>
      <c r="E279" s="174" t="s">
        <v>99</v>
      </c>
      <c r="F279" s="174" t="s">
        <v>100</v>
      </c>
      <c r="G279" s="174" t="s">
        <v>227</v>
      </c>
      <c r="H279" s="174" t="s">
        <v>228</v>
      </c>
      <c r="I279" s="174">
        <v>7</v>
      </c>
      <c r="J279" s="174"/>
      <c r="K279" s="174"/>
      <c r="L279" s="174" t="s">
        <v>172</v>
      </c>
      <c r="M279" s="174" t="s">
        <v>190</v>
      </c>
      <c r="N279" s="174">
        <v>0.52</v>
      </c>
      <c r="O279" s="174">
        <v>2.2999999999999998</v>
      </c>
      <c r="P279" s="174" t="s">
        <v>110</v>
      </c>
      <c r="Q279" s="175" t="s">
        <v>427</v>
      </c>
      <c r="R279" s="175" t="s">
        <v>107</v>
      </c>
    </row>
    <row r="280" spans="2:18" ht="20.100000000000001" customHeight="1" x14ac:dyDescent="0.4">
      <c r="B280" s="173" t="str">
        <f t="shared" si="13"/>
        <v/>
      </c>
      <c r="C280" s="173" t="str">
        <f t="shared" si="14"/>
        <v/>
      </c>
      <c r="D280" s="173" t="str">
        <f t="shared" si="15"/>
        <v/>
      </c>
      <c r="E280" s="174" t="s">
        <v>99</v>
      </c>
      <c r="F280" s="174" t="s">
        <v>100</v>
      </c>
      <c r="G280" s="174" t="s">
        <v>230</v>
      </c>
      <c r="H280" s="174" t="s">
        <v>231</v>
      </c>
      <c r="I280" s="174">
        <v>7</v>
      </c>
      <c r="J280" s="174"/>
      <c r="K280" s="174"/>
      <c r="L280" s="174" t="s">
        <v>172</v>
      </c>
      <c r="M280" s="174" t="s">
        <v>190</v>
      </c>
      <c r="N280" s="174">
        <v>0.52</v>
      </c>
      <c r="O280" s="174">
        <v>2.2999999999999998</v>
      </c>
      <c r="P280" s="174" t="s">
        <v>110</v>
      </c>
      <c r="Q280" s="175" t="s">
        <v>428</v>
      </c>
      <c r="R280" s="175" t="s">
        <v>107</v>
      </c>
    </row>
    <row r="281" spans="2:18" ht="20.100000000000001" customHeight="1" x14ac:dyDescent="0.4">
      <c r="B281" s="173" t="str">
        <f t="shared" si="13"/>
        <v/>
      </c>
      <c r="C281" s="173" t="str">
        <f t="shared" si="14"/>
        <v/>
      </c>
      <c r="D281" s="173" t="str">
        <f t="shared" si="15"/>
        <v/>
      </c>
      <c r="E281" s="174" t="s">
        <v>99</v>
      </c>
      <c r="F281" s="174" t="s">
        <v>100</v>
      </c>
      <c r="G281" s="174" t="s">
        <v>221</v>
      </c>
      <c r="H281" s="174" t="s">
        <v>172</v>
      </c>
      <c r="I281" s="174">
        <v>7</v>
      </c>
      <c r="J281" s="174"/>
      <c r="K281" s="174"/>
      <c r="L281" s="174" t="s">
        <v>222</v>
      </c>
      <c r="M281" s="174" t="s">
        <v>190</v>
      </c>
      <c r="N281" s="174">
        <v>0.53</v>
      </c>
      <c r="O281" s="174">
        <v>2.2999999999999998</v>
      </c>
      <c r="P281" s="174" t="s">
        <v>110</v>
      </c>
      <c r="Q281" s="175" t="s">
        <v>429</v>
      </c>
      <c r="R281" s="175" t="s">
        <v>107</v>
      </c>
    </row>
    <row r="282" spans="2:18" ht="20.100000000000001" customHeight="1" x14ac:dyDescent="0.4">
      <c r="B282" s="173" t="str">
        <f t="shared" si="13"/>
        <v/>
      </c>
      <c r="C282" s="173" t="str">
        <f t="shared" si="14"/>
        <v/>
      </c>
      <c r="D282" s="173" t="str">
        <f t="shared" si="15"/>
        <v/>
      </c>
      <c r="E282" s="174" t="s">
        <v>99</v>
      </c>
      <c r="F282" s="174" t="s">
        <v>100</v>
      </c>
      <c r="G282" s="174" t="s">
        <v>221</v>
      </c>
      <c r="H282" s="174" t="s">
        <v>103</v>
      </c>
      <c r="I282" s="174">
        <v>7</v>
      </c>
      <c r="J282" s="174"/>
      <c r="K282" s="174"/>
      <c r="L282" s="174" t="s">
        <v>275</v>
      </c>
      <c r="M282" s="174" t="s">
        <v>190</v>
      </c>
      <c r="N282" s="174">
        <v>0.54</v>
      </c>
      <c r="O282" s="174">
        <v>2.2999999999999998</v>
      </c>
      <c r="P282" s="174" t="s">
        <v>110</v>
      </c>
      <c r="Q282" s="175" t="s">
        <v>430</v>
      </c>
      <c r="R282" s="175" t="s">
        <v>107</v>
      </c>
    </row>
    <row r="283" spans="2:18" ht="20.100000000000001" customHeight="1" x14ac:dyDescent="0.4">
      <c r="B283" s="173" t="str">
        <f t="shared" si="13"/>
        <v/>
      </c>
      <c r="C283" s="173" t="str">
        <f t="shared" si="14"/>
        <v/>
      </c>
      <c r="D283" s="173" t="str">
        <f t="shared" si="15"/>
        <v/>
      </c>
      <c r="E283" s="174" t="s">
        <v>99</v>
      </c>
      <c r="F283" s="174" t="s">
        <v>100</v>
      </c>
      <c r="G283" s="174" t="s">
        <v>224</v>
      </c>
      <c r="H283" s="174" t="s">
        <v>172</v>
      </c>
      <c r="I283" s="174">
        <v>7</v>
      </c>
      <c r="J283" s="174"/>
      <c r="K283" s="174"/>
      <c r="L283" s="174" t="s">
        <v>225</v>
      </c>
      <c r="M283" s="174" t="s">
        <v>190</v>
      </c>
      <c r="N283" s="174">
        <v>0.53</v>
      </c>
      <c r="O283" s="174">
        <v>2.2999999999999998</v>
      </c>
      <c r="P283" s="174" t="s">
        <v>110</v>
      </c>
      <c r="Q283" s="175" t="s">
        <v>431</v>
      </c>
      <c r="R283" s="175" t="s">
        <v>107</v>
      </c>
    </row>
    <row r="284" spans="2:18" ht="20.100000000000001" customHeight="1" x14ac:dyDescent="0.4">
      <c r="B284" s="173" t="str">
        <f t="shared" si="13"/>
        <v/>
      </c>
      <c r="C284" s="173" t="str">
        <f t="shared" si="14"/>
        <v/>
      </c>
      <c r="D284" s="173" t="str">
        <f t="shared" si="15"/>
        <v/>
      </c>
      <c r="E284" s="174" t="s">
        <v>99</v>
      </c>
      <c r="F284" s="174" t="s">
        <v>100</v>
      </c>
      <c r="G284" s="174" t="s">
        <v>224</v>
      </c>
      <c r="H284" s="174" t="s">
        <v>103</v>
      </c>
      <c r="I284" s="174">
        <v>7</v>
      </c>
      <c r="J284" s="174"/>
      <c r="K284" s="174"/>
      <c r="L284" s="174" t="s">
        <v>278</v>
      </c>
      <c r="M284" s="174" t="s">
        <v>190</v>
      </c>
      <c r="N284" s="174">
        <v>0.54</v>
      </c>
      <c r="O284" s="174">
        <v>2.2999999999999998</v>
      </c>
      <c r="P284" s="174" t="s">
        <v>110</v>
      </c>
      <c r="Q284" s="175" t="s">
        <v>432</v>
      </c>
      <c r="R284" s="175" t="s">
        <v>107</v>
      </c>
    </row>
    <row r="285" spans="2:18" ht="20.100000000000001" customHeight="1" x14ac:dyDescent="0.4">
      <c r="B285" s="173" t="str">
        <f t="shared" si="13"/>
        <v/>
      </c>
      <c r="C285" s="173" t="str">
        <f t="shared" si="14"/>
        <v/>
      </c>
      <c r="D285" s="173" t="str">
        <f t="shared" si="15"/>
        <v/>
      </c>
      <c r="E285" s="174" t="s">
        <v>99</v>
      </c>
      <c r="F285" s="174" t="s">
        <v>100</v>
      </c>
      <c r="G285" s="174" t="s">
        <v>227</v>
      </c>
      <c r="H285" s="174" t="s">
        <v>172</v>
      </c>
      <c r="I285" s="174">
        <v>7</v>
      </c>
      <c r="J285" s="174"/>
      <c r="K285" s="174"/>
      <c r="L285" s="174" t="s">
        <v>228</v>
      </c>
      <c r="M285" s="174" t="s">
        <v>190</v>
      </c>
      <c r="N285" s="174">
        <v>0.52</v>
      </c>
      <c r="O285" s="174">
        <v>2.2999999999999998</v>
      </c>
      <c r="P285" s="174" t="s">
        <v>110</v>
      </c>
      <c r="Q285" s="175" t="s">
        <v>433</v>
      </c>
      <c r="R285" s="175" t="s">
        <v>107</v>
      </c>
    </row>
    <row r="286" spans="2:18" ht="20.100000000000001" customHeight="1" x14ac:dyDescent="0.4">
      <c r="B286" s="173" t="str">
        <f t="shared" si="13"/>
        <v/>
      </c>
      <c r="C286" s="173" t="str">
        <f t="shared" si="14"/>
        <v/>
      </c>
      <c r="D286" s="173" t="str">
        <f t="shared" si="15"/>
        <v/>
      </c>
      <c r="E286" s="174" t="s">
        <v>99</v>
      </c>
      <c r="F286" s="174" t="s">
        <v>100</v>
      </c>
      <c r="G286" s="174" t="s">
        <v>230</v>
      </c>
      <c r="H286" s="174" t="s">
        <v>172</v>
      </c>
      <c r="I286" s="174">
        <v>7</v>
      </c>
      <c r="J286" s="174"/>
      <c r="K286" s="174"/>
      <c r="L286" s="174" t="s">
        <v>231</v>
      </c>
      <c r="M286" s="174" t="s">
        <v>190</v>
      </c>
      <c r="N286" s="174">
        <v>0.52</v>
      </c>
      <c r="O286" s="174">
        <v>2.2999999999999998</v>
      </c>
      <c r="P286" s="174" t="s">
        <v>110</v>
      </c>
      <c r="Q286" s="175" t="s">
        <v>434</v>
      </c>
      <c r="R286" s="175" t="s">
        <v>107</v>
      </c>
    </row>
    <row r="287" spans="2:18" ht="20.100000000000001" customHeight="1" x14ac:dyDescent="0.4">
      <c r="B287" s="173" t="str">
        <f t="shared" si="13"/>
        <v/>
      </c>
      <c r="C287" s="173" t="str">
        <f t="shared" si="14"/>
        <v/>
      </c>
      <c r="D287" s="173" t="str">
        <f t="shared" si="15"/>
        <v/>
      </c>
      <c r="E287" s="174" t="s">
        <v>99</v>
      </c>
      <c r="F287" s="174" t="s">
        <v>123</v>
      </c>
      <c r="G287" s="174" t="s">
        <v>221</v>
      </c>
      <c r="H287" s="174" t="s">
        <v>222</v>
      </c>
      <c r="I287" s="174">
        <v>7</v>
      </c>
      <c r="J287" s="174"/>
      <c r="K287" s="174"/>
      <c r="L287" s="174" t="s">
        <v>181</v>
      </c>
      <c r="M287" s="174" t="s">
        <v>190</v>
      </c>
      <c r="N287" s="174">
        <v>0.41</v>
      </c>
      <c r="O287" s="174">
        <v>2.2999999999999998</v>
      </c>
      <c r="P287" s="174" t="s">
        <v>110</v>
      </c>
      <c r="Q287" s="175" t="s">
        <v>435</v>
      </c>
      <c r="R287" s="175" t="s">
        <v>107</v>
      </c>
    </row>
    <row r="288" spans="2:18" ht="20.100000000000001" customHeight="1" x14ac:dyDescent="0.4">
      <c r="B288" s="173" t="str">
        <f t="shared" si="13"/>
        <v/>
      </c>
      <c r="C288" s="173" t="str">
        <f t="shared" si="14"/>
        <v/>
      </c>
      <c r="D288" s="173" t="str">
        <f t="shared" si="15"/>
        <v/>
      </c>
      <c r="E288" s="174" t="s">
        <v>99</v>
      </c>
      <c r="F288" s="174" t="s">
        <v>123</v>
      </c>
      <c r="G288" s="174" t="s">
        <v>221</v>
      </c>
      <c r="H288" s="174" t="s">
        <v>275</v>
      </c>
      <c r="I288" s="174">
        <v>7</v>
      </c>
      <c r="J288" s="174"/>
      <c r="K288" s="174"/>
      <c r="L288" s="174" t="s">
        <v>120</v>
      </c>
      <c r="M288" s="174" t="s">
        <v>190</v>
      </c>
      <c r="N288" s="174">
        <v>0.4</v>
      </c>
      <c r="O288" s="174">
        <v>2.2999999999999998</v>
      </c>
      <c r="P288" s="174" t="s">
        <v>110</v>
      </c>
      <c r="Q288" s="175" t="s">
        <v>436</v>
      </c>
      <c r="R288" s="175" t="s">
        <v>107</v>
      </c>
    </row>
    <row r="289" spans="2:18" ht="20.100000000000001" customHeight="1" x14ac:dyDescent="0.4">
      <c r="B289" s="173" t="str">
        <f t="shared" si="13"/>
        <v/>
      </c>
      <c r="C289" s="173" t="str">
        <f t="shared" si="14"/>
        <v/>
      </c>
      <c r="D289" s="173" t="str">
        <f t="shared" si="15"/>
        <v/>
      </c>
      <c r="E289" s="174" t="s">
        <v>99</v>
      </c>
      <c r="F289" s="174" t="s">
        <v>123</v>
      </c>
      <c r="G289" s="174" t="s">
        <v>224</v>
      </c>
      <c r="H289" s="174" t="s">
        <v>225</v>
      </c>
      <c r="I289" s="174">
        <v>7</v>
      </c>
      <c r="J289" s="174"/>
      <c r="K289" s="174"/>
      <c r="L289" s="174" t="s">
        <v>181</v>
      </c>
      <c r="M289" s="174" t="s">
        <v>190</v>
      </c>
      <c r="N289" s="174">
        <v>0.4</v>
      </c>
      <c r="O289" s="174">
        <v>2.2999999999999998</v>
      </c>
      <c r="P289" s="174" t="s">
        <v>110</v>
      </c>
      <c r="Q289" s="175" t="s">
        <v>437</v>
      </c>
      <c r="R289" s="175" t="s">
        <v>107</v>
      </c>
    </row>
    <row r="290" spans="2:18" ht="20.100000000000001" customHeight="1" x14ac:dyDescent="0.4">
      <c r="B290" s="173" t="str">
        <f t="shared" si="13"/>
        <v/>
      </c>
      <c r="C290" s="173" t="str">
        <f t="shared" si="14"/>
        <v/>
      </c>
      <c r="D290" s="173" t="str">
        <f t="shared" si="15"/>
        <v/>
      </c>
      <c r="E290" s="174" t="s">
        <v>99</v>
      </c>
      <c r="F290" s="174" t="s">
        <v>123</v>
      </c>
      <c r="G290" s="174" t="s">
        <v>224</v>
      </c>
      <c r="H290" s="174" t="s">
        <v>278</v>
      </c>
      <c r="I290" s="174">
        <v>7</v>
      </c>
      <c r="J290" s="174"/>
      <c r="K290" s="174"/>
      <c r="L290" s="174" t="s">
        <v>120</v>
      </c>
      <c r="M290" s="174" t="s">
        <v>190</v>
      </c>
      <c r="N290" s="174">
        <v>0.4</v>
      </c>
      <c r="O290" s="174">
        <v>2.2999999999999998</v>
      </c>
      <c r="P290" s="174" t="s">
        <v>110</v>
      </c>
      <c r="Q290" s="175" t="s">
        <v>438</v>
      </c>
      <c r="R290" s="175" t="s">
        <v>107</v>
      </c>
    </row>
    <row r="291" spans="2:18" ht="20.100000000000001" customHeight="1" x14ac:dyDescent="0.4">
      <c r="B291" s="173" t="str">
        <f t="shared" si="13"/>
        <v/>
      </c>
      <c r="C291" s="173" t="str">
        <f t="shared" si="14"/>
        <v/>
      </c>
      <c r="D291" s="173" t="str">
        <f t="shared" si="15"/>
        <v/>
      </c>
      <c r="E291" s="174" t="s">
        <v>99</v>
      </c>
      <c r="F291" s="174" t="s">
        <v>123</v>
      </c>
      <c r="G291" s="174" t="s">
        <v>227</v>
      </c>
      <c r="H291" s="174" t="s">
        <v>228</v>
      </c>
      <c r="I291" s="174">
        <v>7</v>
      </c>
      <c r="J291" s="174"/>
      <c r="K291" s="174"/>
      <c r="L291" s="174" t="s">
        <v>181</v>
      </c>
      <c r="M291" s="174" t="s">
        <v>190</v>
      </c>
      <c r="N291" s="174">
        <v>0.4</v>
      </c>
      <c r="O291" s="174">
        <v>2.2999999999999998</v>
      </c>
      <c r="P291" s="174" t="s">
        <v>110</v>
      </c>
      <c r="Q291" s="175" t="s">
        <v>439</v>
      </c>
      <c r="R291" s="175" t="s">
        <v>107</v>
      </c>
    </row>
    <row r="292" spans="2:18" ht="20.100000000000001" customHeight="1" x14ac:dyDescent="0.4">
      <c r="B292" s="173" t="str">
        <f t="shared" si="13"/>
        <v/>
      </c>
      <c r="C292" s="173" t="str">
        <f t="shared" si="14"/>
        <v/>
      </c>
      <c r="D292" s="173" t="str">
        <f t="shared" si="15"/>
        <v/>
      </c>
      <c r="E292" s="174" t="s">
        <v>99</v>
      </c>
      <c r="F292" s="174" t="s">
        <v>123</v>
      </c>
      <c r="G292" s="174" t="s">
        <v>230</v>
      </c>
      <c r="H292" s="174" t="s">
        <v>231</v>
      </c>
      <c r="I292" s="174">
        <v>7</v>
      </c>
      <c r="J292" s="174"/>
      <c r="K292" s="174"/>
      <c r="L292" s="174" t="s">
        <v>181</v>
      </c>
      <c r="M292" s="174" t="s">
        <v>190</v>
      </c>
      <c r="N292" s="174">
        <v>0.4</v>
      </c>
      <c r="O292" s="174">
        <v>2.2999999999999998</v>
      </c>
      <c r="P292" s="174" t="s">
        <v>110</v>
      </c>
      <c r="Q292" s="175" t="s">
        <v>440</v>
      </c>
      <c r="R292" s="175" t="s">
        <v>107</v>
      </c>
    </row>
    <row r="293" spans="2:18" ht="20.100000000000001" customHeight="1" x14ac:dyDescent="0.4">
      <c r="B293" s="173" t="str">
        <f t="shared" si="13"/>
        <v/>
      </c>
      <c r="C293" s="173" t="str">
        <f t="shared" si="14"/>
        <v/>
      </c>
      <c r="D293" s="173" t="str">
        <f t="shared" si="15"/>
        <v/>
      </c>
      <c r="E293" s="174" t="s">
        <v>99</v>
      </c>
      <c r="F293" s="174" t="s">
        <v>123</v>
      </c>
      <c r="G293" s="174" t="s">
        <v>221</v>
      </c>
      <c r="H293" s="174" t="s">
        <v>181</v>
      </c>
      <c r="I293" s="174">
        <v>7</v>
      </c>
      <c r="J293" s="174"/>
      <c r="K293" s="174"/>
      <c r="L293" s="174" t="s">
        <v>222</v>
      </c>
      <c r="M293" s="174" t="s">
        <v>190</v>
      </c>
      <c r="N293" s="174">
        <v>0.37</v>
      </c>
      <c r="O293" s="174">
        <v>2.2999999999999998</v>
      </c>
      <c r="P293" s="174" t="s">
        <v>110</v>
      </c>
      <c r="Q293" s="175" t="s">
        <v>441</v>
      </c>
      <c r="R293" s="175" t="s">
        <v>107</v>
      </c>
    </row>
    <row r="294" spans="2:18" ht="20.100000000000001" customHeight="1" x14ac:dyDescent="0.4">
      <c r="B294" s="173" t="str">
        <f t="shared" si="13"/>
        <v/>
      </c>
      <c r="C294" s="173" t="str">
        <f t="shared" si="14"/>
        <v/>
      </c>
      <c r="D294" s="173" t="str">
        <f t="shared" si="15"/>
        <v/>
      </c>
      <c r="E294" s="174" t="s">
        <v>99</v>
      </c>
      <c r="F294" s="174" t="s">
        <v>123</v>
      </c>
      <c r="G294" s="174" t="s">
        <v>221</v>
      </c>
      <c r="H294" s="174" t="s">
        <v>120</v>
      </c>
      <c r="I294" s="174">
        <v>7</v>
      </c>
      <c r="J294" s="174"/>
      <c r="K294" s="174"/>
      <c r="L294" s="174" t="s">
        <v>275</v>
      </c>
      <c r="M294" s="174" t="s">
        <v>190</v>
      </c>
      <c r="N294" s="174">
        <v>0.37</v>
      </c>
      <c r="O294" s="174">
        <v>2.2999999999999998</v>
      </c>
      <c r="P294" s="174" t="s">
        <v>110</v>
      </c>
      <c r="Q294" s="175" t="s">
        <v>442</v>
      </c>
      <c r="R294" s="175" t="s">
        <v>107</v>
      </c>
    </row>
    <row r="295" spans="2:18" ht="20.100000000000001" customHeight="1" x14ac:dyDescent="0.4">
      <c r="B295" s="173" t="str">
        <f t="shared" si="13"/>
        <v/>
      </c>
      <c r="C295" s="173" t="str">
        <f t="shared" si="14"/>
        <v/>
      </c>
      <c r="D295" s="173" t="str">
        <f t="shared" si="15"/>
        <v/>
      </c>
      <c r="E295" s="174" t="s">
        <v>99</v>
      </c>
      <c r="F295" s="174" t="s">
        <v>123</v>
      </c>
      <c r="G295" s="174" t="s">
        <v>224</v>
      </c>
      <c r="H295" s="174" t="s">
        <v>181</v>
      </c>
      <c r="I295" s="174">
        <v>7</v>
      </c>
      <c r="J295" s="174"/>
      <c r="K295" s="174"/>
      <c r="L295" s="174" t="s">
        <v>225</v>
      </c>
      <c r="M295" s="174" t="s">
        <v>190</v>
      </c>
      <c r="N295" s="174">
        <v>0.37</v>
      </c>
      <c r="O295" s="174">
        <v>2.2999999999999998</v>
      </c>
      <c r="P295" s="174" t="s">
        <v>110</v>
      </c>
      <c r="Q295" s="175" t="s">
        <v>443</v>
      </c>
      <c r="R295" s="175" t="s">
        <v>107</v>
      </c>
    </row>
    <row r="296" spans="2:18" ht="20.100000000000001" customHeight="1" x14ac:dyDescent="0.4">
      <c r="B296" s="173" t="str">
        <f t="shared" si="13"/>
        <v/>
      </c>
      <c r="C296" s="173" t="str">
        <f t="shared" si="14"/>
        <v/>
      </c>
      <c r="D296" s="173" t="str">
        <f t="shared" si="15"/>
        <v/>
      </c>
      <c r="E296" s="174" t="s">
        <v>99</v>
      </c>
      <c r="F296" s="174" t="s">
        <v>123</v>
      </c>
      <c r="G296" s="174" t="s">
        <v>224</v>
      </c>
      <c r="H296" s="174" t="s">
        <v>120</v>
      </c>
      <c r="I296" s="174">
        <v>7</v>
      </c>
      <c r="J296" s="174"/>
      <c r="K296" s="174"/>
      <c r="L296" s="174" t="s">
        <v>278</v>
      </c>
      <c r="M296" s="174" t="s">
        <v>190</v>
      </c>
      <c r="N296" s="174">
        <v>0.37</v>
      </c>
      <c r="O296" s="174">
        <v>2.2999999999999998</v>
      </c>
      <c r="P296" s="174" t="s">
        <v>110</v>
      </c>
      <c r="Q296" s="175" t="s">
        <v>444</v>
      </c>
      <c r="R296" s="175" t="s">
        <v>107</v>
      </c>
    </row>
    <row r="297" spans="2:18" ht="20.100000000000001" customHeight="1" x14ac:dyDescent="0.4">
      <c r="B297" s="173" t="str">
        <f t="shared" si="13"/>
        <v/>
      </c>
      <c r="C297" s="173" t="str">
        <f t="shared" si="14"/>
        <v/>
      </c>
      <c r="D297" s="173" t="str">
        <f t="shared" si="15"/>
        <v/>
      </c>
      <c r="E297" s="174" t="s">
        <v>99</v>
      </c>
      <c r="F297" s="174" t="s">
        <v>123</v>
      </c>
      <c r="G297" s="174" t="s">
        <v>227</v>
      </c>
      <c r="H297" s="174" t="s">
        <v>181</v>
      </c>
      <c r="I297" s="174">
        <v>7</v>
      </c>
      <c r="J297" s="174"/>
      <c r="K297" s="174"/>
      <c r="L297" s="174" t="s">
        <v>228</v>
      </c>
      <c r="M297" s="174" t="s">
        <v>190</v>
      </c>
      <c r="N297" s="174">
        <v>0.37</v>
      </c>
      <c r="O297" s="174">
        <v>2.2999999999999998</v>
      </c>
      <c r="P297" s="174" t="s">
        <v>110</v>
      </c>
      <c r="Q297" s="175" t="s">
        <v>445</v>
      </c>
      <c r="R297" s="175" t="s">
        <v>107</v>
      </c>
    </row>
    <row r="298" spans="2:18" ht="20.100000000000001" customHeight="1" x14ac:dyDescent="0.4">
      <c r="B298" s="173" t="str">
        <f t="shared" si="13"/>
        <v/>
      </c>
      <c r="C298" s="173" t="str">
        <f t="shared" si="14"/>
        <v/>
      </c>
      <c r="D298" s="173" t="str">
        <f t="shared" si="15"/>
        <v/>
      </c>
      <c r="E298" s="174" t="s">
        <v>99</v>
      </c>
      <c r="F298" s="174" t="s">
        <v>123</v>
      </c>
      <c r="G298" s="174" t="s">
        <v>230</v>
      </c>
      <c r="H298" s="174" t="s">
        <v>181</v>
      </c>
      <c r="I298" s="174">
        <v>7</v>
      </c>
      <c r="J298" s="174"/>
      <c r="K298" s="174"/>
      <c r="L298" s="174" t="s">
        <v>231</v>
      </c>
      <c r="M298" s="174" t="s">
        <v>190</v>
      </c>
      <c r="N298" s="174">
        <v>0.37</v>
      </c>
      <c r="O298" s="174">
        <v>2.2999999999999998</v>
      </c>
      <c r="P298" s="174" t="s">
        <v>110</v>
      </c>
      <c r="Q298" s="175" t="s">
        <v>446</v>
      </c>
      <c r="R298" s="175" t="s">
        <v>107</v>
      </c>
    </row>
    <row r="299" spans="2:18" ht="20.100000000000001" customHeight="1" x14ac:dyDescent="0.4">
      <c r="B299" s="173" t="str">
        <f t="shared" si="13"/>
        <v/>
      </c>
      <c r="C299" s="173" t="str">
        <f t="shared" si="14"/>
        <v/>
      </c>
      <c r="D299" s="173" t="str">
        <f t="shared" si="15"/>
        <v/>
      </c>
      <c r="E299" s="174" t="s">
        <v>99</v>
      </c>
      <c r="F299" s="174" t="s">
        <v>100</v>
      </c>
      <c r="G299" s="174" t="s">
        <v>221</v>
      </c>
      <c r="H299" s="174" t="s">
        <v>275</v>
      </c>
      <c r="I299" s="174">
        <v>6</v>
      </c>
      <c r="J299" s="174"/>
      <c r="K299" s="174"/>
      <c r="L299" s="174" t="s">
        <v>172</v>
      </c>
      <c r="M299" s="174" t="s">
        <v>190</v>
      </c>
      <c r="N299" s="174">
        <v>0.55000000000000004</v>
      </c>
      <c r="O299" s="174">
        <v>2.4</v>
      </c>
      <c r="P299" s="174" t="s">
        <v>110</v>
      </c>
      <c r="Q299" s="175" t="s">
        <v>447</v>
      </c>
      <c r="R299" s="175" t="s">
        <v>107</v>
      </c>
    </row>
    <row r="300" spans="2:18" ht="20.100000000000001" customHeight="1" x14ac:dyDescent="0.4">
      <c r="B300" s="173" t="str">
        <f t="shared" si="13"/>
        <v/>
      </c>
      <c r="C300" s="173" t="str">
        <f t="shared" si="14"/>
        <v/>
      </c>
      <c r="D300" s="173" t="str">
        <f t="shared" si="15"/>
        <v/>
      </c>
      <c r="E300" s="174" t="s">
        <v>99</v>
      </c>
      <c r="F300" s="174" t="s">
        <v>100</v>
      </c>
      <c r="G300" s="174" t="s">
        <v>224</v>
      </c>
      <c r="H300" s="174" t="s">
        <v>225</v>
      </c>
      <c r="I300" s="174">
        <v>6</v>
      </c>
      <c r="J300" s="174"/>
      <c r="K300" s="174"/>
      <c r="L300" s="174" t="s">
        <v>194</v>
      </c>
      <c r="M300" s="174" t="s">
        <v>190</v>
      </c>
      <c r="N300" s="174">
        <v>0.55000000000000004</v>
      </c>
      <c r="O300" s="174">
        <v>2.4</v>
      </c>
      <c r="P300" s="174" t="s">
        <v>110</v>
      </c>
      <c r="Q300" s="175" t="s">
        <v>448</v>
      </c>
      <c r="R300" s="175" t="s">
        <v>107</v>
      </c>
    </row>
    <row r="301" spans="2:18" ht="20.100000000000001" customHeight="1" x14ac:dyDescent="0.4">
      <c r="B301" s="173" t="str">
        <f t="shared" si="13"/>
        <v/>
      </c>
      <c r="C301" s="173" t="str">
        <f t="shared" si="14"/>
        <v/>
      </c>
      <c r="D301" s="173" t="str">
        <f t="shared" si="15"/>
        <v/>
      </c>
      <c r="E301" s="174" t="s">
        <v>99</v>
      </c>
      <c r="F301" s="174" t="s">
        <v>100</v>
      </c>
      <c r="G301" s="174" t="s">
        <v>224</v>
      </c>
      <c r="H301" s="174" t="s">
        <v>278</v>
      </c>
      <c r="I301" s="174">
        <v>6</v>
      </c>
      <c r="J301" s="174"/>
      <c r="K301" s="174"/>
      <c r="L301" s="174" t="s">
        <v>172</v>
      </c>
      <c r="M301" s="174" t="s">
        <v>190</v>
      </c>
      <c r="N301" s="174">
        <v>0.55000000000000004</v>
      </c>
      <c r="O301" s="174">
        <v>2.4</v>
      </c>
      <c r="P301" s="174" t="s">
        <v>110</v>
      </c>
      <c r="Q301" s="175" t="s">
        <v>449</v>
      </c>
      <c r="R301" s="175" t="s">
        <v>107</v>
      </c>
    </row>
    <row r="302" spans="2:18" ht="20.100000000000001" customHeight="1" x14ac:dyDescent="0.4">
      <c r="B302" s="173" t="str">
        <f t="shared" si="13"/>
        <v/>
      </c>
      <c r="C302" s="173" t="str">
        <f t="shared" si="14"/>
        <v/>
      </c>
      <c r="D302" s="173" t="str">
        <f t="shared" si="15"/>
        <v/>
      </c>
      <c r="E302" s="174" t="s">
        <v>99</v>
      </c>
      <c r="F302" s="174" t="s">
        <v>100</v>
      </c>
      <c r="G302" s="174" t="s">
        <v>221</v>
      </c>
      <c r="H302" s="174" t="s">
        <v>172</v>
      </c>
      <c r="I302" s="174">
        <v>6</v>
      </c>
      <c r="J302" s="174"/>
      <c r="K302" s="174"/>
      <c r="L302" s="174" t="s">
        <v>275</v>
      </c>
      <c r="M302" s="174" t="s">
        <v>190</v>
      </c>
      <c r="N302" s="174">
        <v>0.53</v>
      </c>
      <c r="O302" s="174">
        <v>2.4</v>
      </c>
      <c r="P302" s="174" t="s">
        <v>110</v>
      </c>
      <c r="Q302" s="175" t="s">
        <v>450</v>
      </c>
      <c r="R302" s="175" t="s">
        <v>107</v>
      </c>
    </row>
    <row r="303" spans="2:18" ht="20.100000000000001" customHeight="1" x14ac:dyDescent="0.4">
      <c r="B303" s="173" t="str">
        <f t="shared" si="13"/>
        <v/>
      </c>
      <c r="C303" s="173" t="str">
        <f t="shared" si="14"/>
        <v/>
      </c>
      <c r="D303" s="173" t="str">
        <f t="shared" si="15"/>
        <v/>
      </c>
      <c r="E303" s="174" t="s">
        <v>99</v>
      </c>
      <c r="F303" s="174" t="s">
        <v>100</v>
      </c>
      <c r="G303" s="174" t="s">
        <v>224</v>
      </c>
      <c r="H303" s="174" t="s">
        <v>194</v>
      </c>
      <c r="I303" s="174">
        <v>6</v>
      </c>
      <c r="J303" s="174"/>
      <c r="K303" s="174"/>
      <c r="L303" s="174" t="s">
        <v>225</v>
      </c>
      <c r="M303" s="174" t="s">
        <v>190</v>
      </c>
      <c r="N303" s="174">
        <v>0.53</v>
      </c>
      <c r="O303" s="174">
        <v>2.4</v>
      </c>
      <c r="P303" s="174" t="s">
        <v>110</v>
      </c>
      <c r="Q303" s="175" t="s">
        <v>451</v>
      </c>
      <c r="R303" s="175" t="s">
        <v>107</v>
      </c>
    </row>
    <row r="304" spans="2:18" ht="20.100000000000001" customHeight="1" x14ac:dyDescent="0.4">
      <c r="B304" s="173" t="str">
        <f t="shared" si="13"/>
        <v/>
      </c>
      <c r="C304" s="173" t="str">
        <f t="shared" si="14"/>
        <v/>
      </c>
      <c r="D304" s="173" t="str">
        <f t="shared" si="15"/>
        <v/>
      </c>
      <c r="E304" s="174" t="s">
        <v>99</v>
      </c>
      <c r="F304" s="174" t="s">
        <v>100</v>
      </c>
      <c r="G304" s="174" t="s">
        <v>224</v>
      </c>
      <c r="H304" s="174" t="s">
        <v>172</v>
      </c>
      <c r="I304" s="174">
        <v>6</v>
      </c>
      <c r="J304" s="174"/>
      <c r="K304" s="174"/>
      <c r="L304" s="174" t="s">
        <v>278</v>
      </c>
      <c r="M304" s="174" t="s">
        <v>190</v>
      </c>
      <c r="N304" s="174">
        <v>0.53</v>
      </c>
      <c r="O304" s="174">
        <v>2.4</v>
      </c>
      <c r="P304" s="174" t="s">
        <v>110</v>
      </c>
      <c r="Q304" s="175" t="s">
        <v>452</v>
      </c>
      <c r="R304" s="175" t="s">
        <v>107</v>
      </c>
    </row>
    <row r="305" spans="2:18" ht="20.100000000000001" customHeight="1" x14ac:dyDescent="0.4">
      <c r="B305" s="173" t="str">
        <f t="shared" si="13"/>
        <v/>
      </c>
      <c r="C305" s="173" t="str">
        <f t="shared" si="14"/>
        <v/>
      </c>
      <c r="D305" s="173" t="str">
        <f t="shared" si="15"/>
        <v/>
      </c>
      <c r="E305" s="174" t="s">
        <v>99</v>
      </c>
      <c r="F305" s="174" t="s">
        <v>113</v>
      </c>
      <c r="G305" s="174" t="s">
        <v>221</v>
      </c>
      <c r="H305" s="174" t="s">
        <v>222</v>
      </c>
      <c r="I305" s="174">
        <v>6</v>
      </c>
      <c r="J305" s="174"/>
      <c r="K305" s="174"/>
      <c r="L305" s="174" t="s">
        <v>201</v>
      </c>
      <c r="M305" s="174" t="s">
        <v>190</v>
      </c>
      <c r="N305" s="174">
        <v>0.44</v>
      </c>
      <c r="O305" s="174">
        <v>2.4</v>
      </c>
      <c r="P305" s="174" t="s">
        <v>110</v>
      </c>
      <c r="Q305" s="175" t="s">
        <v>453</v>
      </c>
      <c r="R305" s="175" t="s">
        <v>107</v>
      </c>
    </row>
    <row r="306" spans="2:18" ht="20.100000000000001" customHeight="1" x14ac:dyDescent="0.4">
      <c r="B306" s="173" t="str">
        <f t="shared" si="13"/>
        <v/>
      </c>
      <c r="C306" s="173" t="str">
        <f t="shared" si="14"/>
        <v/>
      </c>
      <c r="D306" s="173" t="str">
        <f t="shared" si="15"/>
        <v/>
      </c>
      <c r="E306" s="174" t="s">
        <v>99</v>
      </c>
      <c r="F306" s="174" t="s">
        <v>113</v>
      </c>
      <c r="G306" s="174" t="s">
        <v>221</v>
      </c>
      <c r="H306" s="174" t="s">
        <v>275</v>
      </c>
      <c r="I306" s="174">
        <v>6</v>
      </c>
      <c r="J306" s="174"/>
      <c r="K306" s="174"/>
      <c r="L306" s="174" t="s">
        <v>141</v>
      </c>
      <c r="M306" s="174" t="s">
        <v>190</v>
      </c>
      <c r="N306" s="174">
        <v>0.44</v>
      </c>
      <c r="O306" s="174">
        <v>2.4</v>
      </c>
      <c r="P306" s="174" t="s">
        <v>110</v>
      </c>
      <c r="Q306" s="175" t="s">
        <v>454</v>
      </c>
      <c r="R306" s="175" t="s">
        <v>107</v>
      </c>
    </row>
    <row r="307" spans="2:18" ht="20.100000000000001" customHeight="1" x14ac:dyDescent="0.4">
      <c r="B307" s="173" t="str">
        <f t="shared" si="13"/>
        <v/>
      </c>
      <c r="C307" s="173" t="str">
        <f t="shared" si="14"/>
        <v/>
      </c>
      <c r="D307" s="173" t="str">
        <f t="shared" si="15"/>
        <v/>
      </c>
      <c r="E307" s="174" t="s">
        <v>99</v>
      </c>
      <c r="F307" s="174" t="s">
        <v>113</v>
      </c>
      <c r="G307" s="174" t="s">
        <v>224</v>
      </c>
      <c r="H307" s="174" t="s">
        <v>225</v>
      </c>
      <c r="I307" s="174">
        <v>6</v>
      </c>
      <c r="J307" s="174"/>
      <c r="K307" s="174"/>
      <c r="L307" s="174" t="s">
        <v>201</v>
      </c>
      <c r="M307" s="174" t="s">
        <v>190</v>
      </c>
      <c r="N307" s="174">
        <v>0.44</v>
      </c>
      <c r="O307" s="174">
        <v>2.4</v>
      </c>
      <c r="P307" s="174" t="s">
        <v>110</v>
      </c>
      <c r="Q307" s="175" t="s">
        <v>455</v>
      </c>
      <c r="R307" s="175" t="s">
        <v>107</v>
      </c>
    </row>
    <row r="308" spans="2:18" ht="20.100000000000001" customHeight="1" x14ac:dyDescent="0.4">
      <c r="B308" s="173" t="str">
        <f t="shared" si="13"/>
        <v/>
      </c>
      <c r="C308" s="173" t="str">
        <f t="shared" si="14"/>
        <v/>
      </c>
      <c r="D308" s="173" t="str">
        <f t="shared" si="15"/>
        <v/>
      </c>
      <c r="E308" s="174" t="s">
        <v>99</v>
      </c>
      <c r="F308" s="174" t="s">
        <v>113</v>
      </c>
      <c r="G308" s="174" t="s">
        <v>224</v>
      </c>
      <c r="H308" s="174" t="s">
        <v>278</v>
      </c>
      <c r="I308" s="174">
        <v>6</v>
      </c>
      <c r="J308" s="174"/>
      <c r="K308" s="174"/>
      <c r="L308" s="174" t="s">
        <v>141</v>
      </c>
      <c r="M308" s="174" t="s">
        <v>190</v>
      </c>
      <c r="N308" s="174">
        <v>0.44</v>
      </c>
      <c r="O308" s="174">
        <v>2.4</v>
      </c>
      <c r="P308" s="174" t="s">
        <v>110</v>
      </c>
      <c r="Q308" s="175" t="s">
        <v>456</v>
      </c>
      <c r="R308" s="175" t="s">
        <v>107</v>
      </c>
    </row>
    <row r="309" spans="2:18" ht="20.100000000000001" customHeight="1" x14ac:dyDescent="0.4">
      <c r="B309" s="173" t="str">
        <f t="shared" si="13"/>
        <v/>
      </c>
      <c r="C309" s="173" t="str">
        <f t="shared" si="14"/>
        <v/>
      </c>
      <c r="D309" s="173" t="str">
        <f t="shared" si="15"/>
        <v/>
      </c>
      <c r="E309" s="174" t="s">
        <v>99</v>
      </c>
      <c r="F309" s="174" t="s">
        <v>113</v>
      </c>
      <c r="G309" s="174" t="s">
        <v>227</v>
      </c>
      <c r="H309" s="174" t="s">
        <v>228</v>
      </c>
      <c r="I309" s="174">
        <v>6</v>
      </c>
      <c r="J309" s="174"/>
      <c r="K309" s="174"/>
      <c r="L309" s="174" t="s">
        <v>201</v>
      </c>
      <c r="M309" s="174" t="s">
        <v>190</v>
      </c>
      <c r="N309" s="174">
        <v>0.42</v>
      </c>
      <c r="O309" s="174">
        <v>2.4</v>
      </c>
      <c r="P309" s="174" t="s">
        <v>110</v>
      </c>
      <c r="Q309" s="175" t="s">
        <v>457</v>
      </c>
      <c r="R309" s="175" t="s">
        <v>107</v>
      </c>
    </row>
    <row r="310" spans="2:18" ht="20.100000000000001" customHeight="1" x14ac:dyDescent="0.4">
      <c r="B310" s="173" t="str">
        <f t="shared" si="13"/>
        <v/>
      </c>
      <c r="C310" s="173" t="str">
        <f t="shared" si="14"/>
        <v/>
      </c>
      <c r="D310" s="173" t="str">
        <f t="shared" si="15"/>
        <v/>
      </c>
      <c r="E310" s="174" t="s">
        <v>99</v>
      </c>
      <c r="F310" s="174" t="s">
        <v>113</v>
      </c>
      <c r="G310" s="174" t="s">
        <v>230</v>
      </c>
      <c r="H310" s="174" t="s">
        <v>231</v>
      </c>
      <c r="I310" s="174">
        <v>6</v>
      </c>
      <c r="J310" s="174"/>
      <c r="K310" s="174"/>
      <c r="L310" s="174" t="s">
        <v>201</v>
      </c>
      <c r="M310" s="174" t="s">
        <v>190</v>
      </c>
      <c r="N310" s="174">
        <v>0.42</v>
      </c>
      <c r="O310" s="174">
        <v>2.4</v>
      </c>
      <c r="P310" s="174" t="s">
        <v>110</v>
      </c>
      <c r="Q310" s="175" t="s">
        <v>458</v>
      </c>
      <c r="R310" s="175" t="s">
        <v>107</v>
      </c>
    </row>
    <row r="311" spans="2:18" ht="20.100000000000001" customHeight="1" x14ac:dyDescent="0.4">
      <c r="B311" s="173" t="str">
        <f t="shared" si="13"/>
        <v/>
      </c>
      <c r="C311" s="173" t="str">
        <f t="shared" si="14"/>
        <v/>
      </c>
      <c r="D311" s="173" t="str">
        <f t="shared" si="15"/>
        <v/>
      </c>
      <c r="E311" s="174" t="s">
        <v>99</v>
      </c>
      <c r="F311" s="174" t="s">
        <v>117</v>
      </c>
      <c r="G311" s="174" t="s">
        <v>221</v>
      </c>
      <c r="H311" s="174" t="s">
        <v>201</v>
      </c>
      <c r="I311" s="174">
        <v>6</v>
      </c>
      <c r="J311" s="174"/>
      <c r="K311" s="174"/>
      <c r="L311" s="174" t="s">
        <v>222</v>
      </c>
      <c r="M311" s="174" t="s">
        <v>190</v>
      </c>
      <c r="N311" s="174">
        <v>0.39</v>
      </c>
      <c r="O311" s="174">
        <v>2.4</v>
      </c>
      <c r="P311" s="174" t="s">
        <v>110</v>
      </c>
      <c r="Q311" s="175" t="s">
        <v>459</v>
      </c>
      <c r="R311" s="175" t="s">
        <v>107</v>
      </c>
    </row>
    <row r="312" spans="2:18" ht="20.100000000000001" customHeight="1" x14ac:dyDescent="0.4">
      <c r="B312" s="173" t="str">
        <f t="shared" si="13"/>
        <v/>
      </c>
      <c r="C312" s="173" t="str">
        <f t="shared" si="14"/>
        <v/>
      </c>
      <c r="D312" s="173" t="str">
        <f t="shared" si="15"/>
        <v/>
      </c>
      <c r="E312" s="174" t="s">
        <v>99</v>
      </c>
      <c r="F312" s="174" t="s">
        <v>117</v>
      </c>
      <c r="G312" s="174" t="s">
        <v>221</v>
      </c>
      <c r="H312" s="174" t="s">
        <v>141</v>
      </c>
      <c r="I312" s="174">
        <v>6</v>
      </c>
      <c r="J312" s="174"/>
      <c r="K312" s="174"/>
      <c r="L312" s="174" t="s">
        <v>275</v>
      </c>
      <c r="M312" s="174" t="s">
        <v>190</v>
      </c>
      <c r="N312" s="174">
        <v>0.39</v>
      </c>
      <c r="O312" s="174">
        <v>2.4</v>
      </c>
      <c r="P312" s="174" t="s">
        <v>110</v>
      </c>
      <c r="Q312" s="175" t="s">
        <v>460</v>
      </c>
      <c r="R312" s="175" t="s">
        <v>107</v>
      </c>
    </row>
    <row r="313" spans="2:18" ht="20.100000000000001" customHeight="1" x14ac:dyDescent="0.4">
      <c r="B313" s="173" t="str">
        <f t="shared" si="13"/>
        <v/>
      </c>
      <c r="C313" s="173" t="str">
        <f t="shared" si="14"/>
        <v/>
      </c>
      <c r="D313" s="173" t="str">
        <f t="shared" si="15"/>
        <v/>
      </c>
      <c r="E313" s="174" t="s">
        <v>99</v>
      </c>
      <c r="F313" s="174" t="s">
        <v>117</v>
      </c>
      <c r="G313" s="174" t="s">
        <v>224</v>
      </c>
      <c r="H313" s="174" t="s">
        <v>201</v>
      </c>
      <c r="I313" s="174">
        <v>6</v>
      </c>
      <c r="J313" s="174"/>
      <c r="K313" s="174"/>
      <c r="L313" s="174" t="s">
        <v>225</v>
      </c>
      <c r="M313" s="174" t="s">
        <v>190</v>
      </c>
      <c r="N313" s="174">
        <v>0.39</v>
      </c>
      <c r="O313" s="174">
        <v>2.4</v>
      </c>
      <c r="P313" s="174" t="s">
        <v>110</v>
      </c>
      <c r="Q313" s="175" t="s">
        <v>461</v>
      </c>
      <c r="R313" s="175" t="s">
        <v>107</v>
      </c>
    </row>
    <row r="314" spans="2:18" ht="20.100000000000001" customHeight="1" x14ac:dyDescent="0.4">
      <c r="B314" s="173" t="str">
        <f t="shared" si="13"/>
        <v/>
      </c>
      <c r="C314" s="173" t="str">
        <f t="shared" si="14"/>
        <v/>
      </c>
      <c r="D314" s="173" t="str">
        <f t="shared" si="15"/>
        <v/>
      </c>
      <c r="E314" s="174" t="s">
        <v>99</v>
      </c>
      <c r="F314" s="174" t="s">
        <v>117</v>
      </c>
      <c r="G314" s="174" t="s">
        <v>224</v>
      </c>
      <c r="H314" s="174" t="s">
        <v>141</v>
      </c>
      <c r="I314" s="174">
        <v>6</v>
      </c>
      <c r="J314" s="174"/>
      <c r="K314" s="174"/>
      <c r="L314" s="174" t="s">
        <v>278</v>
      </c>
      <c r="M314" s="174" t="s">
        <v>190</v>
      </c>
      <c r="N314" s="174">
        <v>0.39</v>
      </c>
      <c r="O314" s="174">
        <v>2.4</v>
      </c>
      <c r="P314" s="174" t="s">
        <v>110</v>
      </c>
      <c r="Q314" s="175" t="s">
        <v>462</v>
      </c>
      <c r="R314" s="175" t="s">
        <v>107</v>
      </c>
    </row>
    <row r="315" spans="2:18" ht="20.100000000000001" customHeight="1" x14ac:dyDescent="0.4">
      <c r="B315" s="173" t="str">
        <f t="shared" si="13"/>
        <v/>
      </c>
      <c r="C315" s="173" t="str">
        <f t="shared" si="14"/>
        <v/>
      </c>
      <c r="D315" s="173" t="str">
        <f t="shared" si="15"/>
        <v/>
      </c>
      <c r="E315" s="174" t="s">
        <v>99</v>
      </c>
      <c r="F315" s="174" t="s">
        <v>117</v>
      </c>
      <c r="G315" s="174" t="s">
        <v>227</v>
      </c>
      <c r="H315" s="174" t="s">
        <v>201</v>
      </c>
      <c r="I315" s="174">
        <v>6</v>
      </c>
      <c r="J315" s="174"/>
      <c r="K315" s="174"/>
      <c r="L315" s="174" t="s">
        <v>228</v>
      </c>
      <c r="M315" s="174" t="s">
        <v>190</v>
      </c>
      <c r="N315" s="174">
        <v>0.38</v>
      </c>
      <c r="O315" s="174">
        <v>2.4</v>
      </c>
      <c r="P315" s="174" t="s">
        <v>110</v>
      </c>
      <c r="Q315" s="175" t="s">
        <v>463</v>
      </c>
      <c r="R315" s="175" t="s">
        <v>107</v>
      </c>
    </row>
    <row r="316" spans="2:18" ht="20.100000000000001" customHeight="1" x14ac:dyDescent="0.4">
      <c r="B316" s="173" t="str">
        <f t="shared" si="13"/>
        <v/>
      </c>
      <c r="C316" s="173" t="str">
        <f t="shared" si="14"/>
        <v/>
      </c>
      <c r="D316" s="173" t="str">
        <f t="shared" si="15"/>
        <v/>
      </c>
      <c r="E316" s="174" t="s">
        <v>99</v>
      </c>
      <c r="F316" s="174" t="s">
        <v>117</v>
      </c>
      <c r="G316" s="174" t="s">
        <v>230</v>
      </c>
      <c r="H316" s="174" t="s">
        <v>201</v>
      </c>
      <c r="I316" s="174">
        <v>6</v>
      </c>
      <c r="J316" s="174"/>
      <c r="K316" s="174"/>
      <c r="L316" s="174" t="s">
        <v>231</v>
      </c>
      <c r="M316" s="174" t="s">
        <v>190</v>
      </c>
      <c r="N316" s="174">
        <v>0.38</v>
      </c>
      <c r="O316" s="174">
        <v>2.4</v>
      </c>
      <c r="P316" s="174" t="s">
        <v>110</v>
      </c>
      <c r="Q316" s="175" t="s">
        <v>464</v>
      </c>
      <c r="R316" s="175" t="s">
        <v>107</v>
      </c>
    </row>
    <row r="317" spans="2:18" ht="20.100000000000001" customHeight="1" x14ac:dyDescent="0.4">
      <c r="B317" s="173" t="str">
        <f t="shared" si="13"/>
        <v/>
      </c>
      <c r="C317" s="173" t="str">
        <f t="shared" si="14"/>
        <v/>
      </c>
      <c r="D317" s="173" t="str">
        <f t="shared" si="15"/>
        <v/>
      </c>
      <c r="E317" s="174" t="s">
        <v>99</v>
      </c>
      <c r="F317" s="174" t="s">
        <v>123</v>
      </c>
      <c r="G317" s="174" t="s">
        <v>221</v>
      </c>
      <c r="H317" s="174" t="s">
        <v>275</v>
      </c>
      <c r="I317" s="174">
        <v>6</v>
      </c>
      <c r="J317" s="174"/>
      <c r="K317" s="174"/>
      <c r="L317" s="174" t="s">
        <v>181</v>
      </c>
      <c r="M317" s="174" t="s">
        <v>190</v>
      </c>
      <c r="N317" s="174">
        <v>0.4</v>
      </c>
      <c r="O317" s="174">
        <v>2.4</v>
      </c>
      <c r="P317" s="174" t="s">
        <v>110</v>
      </c>
      <c r="Q317" s="175" t="s">
        <v>465</v>
      </c>
      <c r="R317" s="175" t="s">
        <v>107</v>
      </c>
    </row>
    <row r="318" spans="2:18" ht="20.100000000000001" customHeight="1" x14ac:dyDescent="0.4">
      <c r="B318" s="173" t="str">
        <f t="shared" si="13"/>
        <v/>
      </c>
      <c r="C318" s="173" t="str">
        <f t="shared" si="14"/>
        <v/>
      </c>
      <c r="D318" s="173" t="str">
        <f t="shared" si="15"/>
        <v/>
      </c>
      <c r="E318" s="174" t="s">
        <v>99</v>
      </c>
      <c r="F318" s="174" t="s">
        <v>123</v>
      </c>
      <c r="G318" s="174" t="s">
        <v>224</v>
      </c>
      <c r="H318" s="174" t="s">
        <v>278</v>
      </c>
      <c r="I318" s="174">
        <v>6</v>
      </c>
      <c r="J318" s="174"/>
      <c r="K318" s="174"/>
      <c r="L318" s="174" t="s">
        <v>181</v>
      </c>
      <c r="M318" s="174" t="s">
        <v>190</v>
      </c>
      <c r="N318" s="174">
        <v>0.4</v>
      </c>
      <c r="O318" s="174">
        <v>2.4</v>
      </c>
      <c r="P318" s="174" t="s">
        <v>110</v>
      </c>
      <c r="Q318" s="175" t="s">
        <v>466</v>
      </c>
      <c r="R318" s="175" t="s">
        <v>107</v>
      </c>
    </row>
    <row r="319" spans="2:18" ht="20.100000000000001" customHeight="1" x14ac:dyDescent="0.4">
      <c r="B319" s="173" t="str">
        <f t="shared" si="13"/>
        <v/>
      </c>
      <c r="C319" s="173" t="str">
        <f t="shared" si="14"/>
        <v/>
      </c>
      <c r="D319" s="173" t="str">
        <f t="shared" si="15"/>
        <v/>
      </c>
      <c r="E319" s="174" t="s">
        <v>99</v>
      </c>
      <c r="F319" s="174" t="s">
        <v>123</v>
      </c>
      <c r="G319" s="174" t="s">
        <v>221</v>
      </c>
      <c r="H319" s="174" t="s">
        <v>181</v>
      </c>
      <c r="I319" s="174">
        <v>6</v>
      </c>
      <c r="J319" s="174"/>
      <c r="K319" s="174"/>
      <c r="L319" s="174" t="s">
        <v>275</v>
      </c>
      <c r="M319" s="174" t="s">
        <v>190</v>
      </c>
      <c r="N319" s="174">
        <v>0.37</v>
      </c>
      <c r="O319" s="174">
        <v>2.4</v>
      </c>
      <c r="P319" s="174" t="s">
        <v>110</v>
      </c>
      <c r="Q319" s="175" t="s">
        <v>467</v>
      </c>
      <c r="R319" s="175" t="s">
        <v>107</v>
      </c>
    </row>
    <row r="320" spans="2:18" ht="20.100000000000001" customHeight="1" x14ac:dyDescent="0.4">
      <c r="B320" s="173" t="str">
        <f t="shared" si="13"/>
        <v/>
      </c>
      <c r="C320" s="173" t="str">
        <f t="shared" si="14"/>
        <v/>
      </c>
      <c r="D320" s="173" t="str">
        <f t="shared" si="15"/>
        <v/>
      </c>
      <c r="E320" s="174" t="s">
        <v>99</v>
      </c>
      <c r="F320" s="174" t="s">
        <v>123</v>
      </c>
      <c r="G320" s="174" t="s">
        <v>224</v>
      </c>
      <c r="H320" s="174" t="s">
        <v>181</v>
      </c>
      <c r="I320" s="174">
        <v>6</v>
      </c>
      <c r="J320" s="174"/>
      <c r="K320" s="174"/>
      <c r="L320" s="174" t="s">
        <v>278</v>
      </c>
      <c r="M320" s="174" t="s">
        <v>190</v>
      </c>
      <c r="N320" s="174">
        <v>0.37</v>
      </c>
      <c r="O320" s="174">
        <v>2.4</v>
      </c>
      <c r="P320" s="174" t="s">
        <v>110</v>
      </c>
      <c r="Q320" s="175" t="s">
        <v>468</v>
      </c>
      <c r="R320" s="175" t="s">
        <v>107</v>
      </c>
    </row>
    <row r="321" spans="2:18" ht="20.100000000000001" customHeight="1" x14ac:dyDescent="0.4">
      <c r="B321" s="173" t="str">
        <f t="shared" si="13"/>
        <v/>
      </c>
      <c r="C321" s="173" t="str">
        <f t="shared" si="14"/>
        <v/>
      </c>
      <c r="D321" s="173" t="str">
        <f t="shared" si="15"/>
        <v/>
      </c>
      <c r="E321" s="174" t="s">
        <v>99</v>
      </c>
      <c r="F321" s="174" t="s">
        <v>100</v>
      </c>
      <c r="G321" s="174" t="s">
        <v>221</v>
      </c>
      <c r="H321" s="174" t="s">
        <v>222</v>
      </c>
      <c r="I321" s="174">
        <v>6</v>
      </c>
      <c r="J321" s="174"/>
      <c r="K321" s="174"/>
      <c r="L321" s="174" t="s">
        <v>194</v>
      </c>
      <c r="M321" s="174" t="s">
        <v>190</v>
      </c>
      <c r="N321" s="174">
        <v>0.55000000000000004</v>
      </c>
      <c r="O321" s="174">
        <v>2.5</v>
      </c>
      <c r="P321" s="174" t="s">
        <v>110</v>
      </c>
      <c r="Q321" s="175" t="s">
        <v>469</v>
      </c>
      <c r="R321" s="175" t="s">
        <v>107</v>
      </c>
    </row>
    <row r="322" spans="2:18" ht="20.100000000000001" customHeight="1" x14ac:dyDescent="0.4">
      <c r="B322" s="173" t="str">
        <f t="shared" si="13"/>
        <v/>
      </c>
      <c r="C322" s="173" t="str">
        <f t="shared" si="14"/>
        <v/>
      </c>
      <c r="D322" s="173" t="str">
        <f t="shared" si="15"/>
        <v/>
      </c>
      <c r="E322" s="174" t="s">
        <v>99</v>
      </c>
      <c r="F322" s="174" t="s">
        <v>100</v>
      </c>
      <c r="G322" s="174" t="s">
        <v>227</v>
      </c>
      <c r="H322" s="174" t="s">
        <v>228</v>
      </c>
      <c r="I322" s="174">
        <v>6</v>
      </c>
      <c r="J322" s="174"/>
      <c r="K322" s="174"/>
      <c r="L322" s="174" t="s">
        <v>194</v>
      </c>
      <c r="M322" s="174" t="s">
        <v>190</v>
      </c>
      <c r="N322" s="174">
        <v>0.52</v>
      </c>
      <c r="O322" s="174">
        <v>2.5</v>
      </c>
      <c r="P322" s="174" t="s">
        <v>110</v>
      </c>
      <c r="Q322" s="175" t="s">
        <v>470</v>
      </c>
      <c r="R322" s="175" t="s">
        <v>107</v>
      </c>
    </row>
    <row r="323" spans="2:18" ht="20.100000000000001" customHeight="1" x14ac:dyDescent="0.4">
      <c r="B323" s="173" t="str">
        <f t="shared" si="13"/>
        <v/>
      </c>
      <c r="C323" s="173" t="str">
        <f t="shared" si="14"/>
        <v/>
      </c>
      <c r="D323" s="173" t="str">
        <f t="shared" si="15"/>
        <v/>
      </c>
      <c r="E323" s="174" t="s">
        <v>99</v>
      </c>
      <c r="F323" s="174" t="s">
        <v>100</v>
      </c>
      <c r="G323" s="174" t="s">
        <v>230</v>
      </c>
      <c r="H323" s="174" t="s">
        <v>231</v>
      </c>
      <c r="I323" s="174">
        <v>6</v>
      </c>
      <c r="J323" s="174"/>
      <c r="K323" s="174"/>
      <c r="L323" s="174" t="s">
        <v>194</v>
      </c>
      <c r="M323" s="174" t="s">
        <v>190</v>
      </c>
      <c r="N323" s="174">
        <v>0.52</v>
      </c>
      <c r="O323" s="174">
        <v>2.5</v>
      </c>
      <c r="P323" s="174" t="s">
        <v>110</v>
      </c>
      <c r="Q323" s="175" t="s">
        <v>471</v>
      </c>
      <c r="R323" s="175" t="s">
        <v>107</v>
      </c>
    </row>
    <row r="324" spans="2:18" ht="20.100000000000001" customHeight="1" x14ac:dyDescent="0.4">
      <c r="B324" s="173" t="str">
        <f t="shared" si="13"/>
        <v/>
      </c>
      <c r="C324" s="173" t="str">
        <f t="shared" si="14"/>
        <v/>
      </c>
      <c r="D324" s="173" t="str">
        <f t="shared" si="15"/>
        <v/>
      </c>
      <c r="E324" s="174" t="s">
        <v>99</v>
      </c>
      <c r="F324" s="174" t="s">
        <v>100</v>
      </c>
      <c r="G324" s="174" t="s">
        <v>221</v>
      </c>
      <c r="H324" s="174" t="s">
        <v>194</v>
      </c>
      <c r="I324" s="174">
        <v>6</v>
      </c>
      <c r="J324" s="174"/>
      <c r="K324" s="174"/>
      <c r="L324" s="174" t="s">
        <v>222</v>
      </c>
      <c r="M324" s="174" t="s">
        <v>190</v>
      </c>
      <c r="N324" s="174">
        <v>0.53</v>
      </c>
      <c r="O324" s="174">
        <v>2.5</v>
      </c>
      <c r="P324" s="174" t="s">
        <v>110</v>
      </c>
      <c r="Q324" s="175" t="s">
        <v>472</v>
      </c>
      <c r="R324" s="175" t="s">
        <v>107</v>
      </c>
    </row>
    <row r="325" spans="2:18" ht="20.100000000000001" customHeight="1" x14ac:dyDescent="0.4">
      <c r="B325" s="173" t="str">
        <f t="shared" si="13"/>
        <v/>
      </c>
      <c r="C325" s="173" t="str">
        <f t="shared" si="14"/>
        <v/>
      </c>
      <c r="D325" s="173" t="str">
        <f t="shared" si="15"/>
        <v/>
      </c>
      <c r="E325" s="174" t="s">
        <v>99</v>
      </c>
      <c r="F325" s="174" t="s">
        <v>100</v>
      </c>
      <c r="G325" s="174" t="s">
        <v>227</v>
      </c>
      <c r="H325" s="174" t="s">
        <v>194</v>
      </c>
      <c r="I325" s="174">
        <v>6</v>
      </c>
      <c r="J325" s="174"/>
      <c r="K325" s="174"/>
      <c r="L325" s="174" t="s">
        <v>228</v>
      </c>
      <c r="M325" s="174" t="s">
        <v>190</v>
      </c>
      <c r="N325" s="174">
        <v>0.52</v>
      </c>
      <c r="O325" s="174">
        <v>2.5</v>
      </c>
      <c r="P325" s="174" t="s">
        <v>110</v>
      </c>
      <c r="Q325" s="175" t="s">
        <v>473</v>
      </c>
      <c r="R325" s="175" t="s">
        <v>107</v>
      </c>
    </row>
    <row r="326" spans="2:18" ht="20.100000000000001" customHeight="1" x14ac:dyDescent="0.4">
      <c r="B326" s="173" t="str">
        <f t="shared" si="13"/>
        <v/>
      </c>
      <c r="C326" s="173" t="str">
        <f t="shared" si="14"/>
        <v/>
      </c>
      <c r="D326" s="173" t="str">
        <f t="shared" si="15"/>
        <v/>
      </c>
      <c r="E326" s="174" t="s">
        <v>99</v>
      </c>
      <c r="F326" s="174" t="s">
        <v>100</v>
      </c>
      <c r="G326" s="174" t="s">
        <v>230</v>
      </c>
      <c r="H326" s="174" t="s">
        <v>194</v>
      </c>
      <c r="I326" s="174">
        <v>6</v>
      </c>
      <c r="J326" s="174"/>
      <c r="K326" s="174"/>
      <c r="L326" s="174" t="s">
        <v>231</v>
      </c>
      <c r="M326" s="174" t="s">
        <v>190</v>
      </c>
      <c r="N326" s="174">
        <v>0.52</v>
      </c>
      <c r="O326" s="174">
        <v>2.5</v>
      </c>
      <c r="P326" s="174" t="s">
        <v>110</v>
      </c>
      <c r="Q326" s="175" t="s">
        <v>474</v>
      </c>
      <c r="R326" s="175" t="s">
        <v>107</v>
      </c>
    </row>
    <row r="327" spans="2:18" ht="20.100000000000001" customHeight="1" x14ac:dyDescent="0.4">
      <c r="B327" s="173" t="str">
        <f t="shared" si="13"/>
        <v/>
      </c>
      <c r="C327" s="173" t="str">
        <f t="shared" si="14"/>
        <v/>
      </c>
      <c r="D327" s="173" t="str">
        <f t="shared" si="15"/>
        <v/>
      </c>
      <c r="E327" s="174" t="s">
        <v>99</v>
      </c>
      <c r="F327" s="174" t="s">
        <v>113</v>
      </c>
      <c r="G327" s="174" t="s">
        <v>221</v>
      </c>
      <c r="H327" s="174" t="s">
        <v>275</v>
      </c>
      <c r="I327" s="174">
        <v>5</v>
      </c>
      <c r="J327" s="174"/>
      <c r="K327" s="174"/>
      <c r="L327" s="174" t="s">
        <v>201</v>
      </c>
      <c r="M327" s="174" t="s">
        <v>190</v>
      </c>
      <c r="N327" s="174">
        <v>0.44</v>
      </c>
      <c r="O327" s="174">
        <v>2.6</v>
      </c>
      <c r="P327" s="174" t="s">
        <v>110</v>
      </c>
      <c r="Q327" s="175" t="s">
        <v>475</v>
      </c>
      <c r="R327" s="175" t="s">
        <v>107</v>
      </c>
    </row>
    <row r="328" spans="2:18" ht="20.100000000000001" customHeight="1" x14ac:dyDescent="0.4">
      <c r="B328" s="173" t="str">
        <f t="shared" si="13"/>
        <v/>
      </c>
      <c r="C328" s="173" t="str">
        <f t="shared" si="14"/>
        <v/>
      </c>
      <c r="D328" s="173" t="str">
        <f t="shared" si="15"/>
        <v/>
      </c>
      <c r="E328" s="174" t="s">
        <v>99</v>
      </c>
      <c r="F328" s="174" t="s">
        <v>113</v>
      </c>
      <c r="G328" s="174" t="s">
        <v>224</v>
      </c>
      <c r="H328" s="174" t="s">
        <v>278</v>
      </c>
      <c r="I328" s="174">
        <v>5</v>
      </c>
      <c r="J328" s="174"/>
      <c r="K328" s="174"/>
      <c r="L328" s="174" t="s">
        <v>201</v>
      </c>
      <c r="M328" s="174" t="s">
        <v>190</v>
      </c>
      <c r="N328" s="174">
        <v>0.44</v>
      </c>
      <c r="O328" s="174">
        <v>2.6</v>
      </c>
      <c r="P328" s="174" t="s">
        <v>110</v>
      </c>
      <c r="Q328" s="175" t="s">
        <v>476</v>
      </c>
      <c r="R328" s="175" t="s">
        <v>107</v>
      </c>
    </row>
    <row r="329" spans="2:18" ht="20.100000000000001" customHeight="1" x14ac:dyDescent="0.4">
      <c r="B329" s="173" t="str">
        <f t="shared" si="13"/>
        <v/>
      </c>
      <c r="C329" s="173" t="str">
        <f t="shared" si="14"/>
        <v/>
      </c>
      <c r="D329" s="173" t="str">
        <f t="shared" si="15"/>
        <v/>
      </c>
      <c r="E329" s="174" t="s">
        <v>99</v>
      </c>
      <c r="F329" s="174" t="s">
        <v>117</v>
      </c>
      <c r="G329" s="174" t="s">
        <v>221</v>
      </c>
      <c r="H329" s="174" t="s">
        <v>201</v>
      </c>
      <c r="I329" s="174">
        <v>5</v>
      </c>
      <c r="J329" s="174"/>
      <c r="K329" s="174"/>
      <c r="L329" s="174" t="s">
        <v>275</v>
      </c>
      <c r="M329" s="174" t="s">
        <v>190</v>
      </c>
      <c r="N329" s="174">
        <v>0.39</v>
      </c>
      <c r="O329" s="174">
        <v>2.6</v>
      </c>
      <c r="P329" s="174" t="s">
        <v>110</v>
      </c>
      <c r="Q329" s="175" t="s">
        <v>477</v>
      </c>
      <c r="R329" s="175" t="s">
        <v>107</v>
      </c>
    </row>
    <row r="330" spans="2:18" ht="20.100000000000001" customHeight="1" x14ac:dyDescent="0.4">
      <c r="B330" s="173" t="str">
        <f t="shared" si="13"/>
        <v/>
      </c>
      <c r="C330" s="173" t="str">
        <f t="shared" si="14"/>
        <v/>
      </c>
      <c r="D330" s="173" t="str">
        <f t="shared" si="15"/>
        <v/>
      </c>
      <c r="E330" s="174" t="s">
        <v>99</v>
      </c>
      <c r="F330" s="174" t="s">
        <v>117</v>
      </c>
      <c r="G330" s="174" t="s">
        <v>224</v>
      </c>
      <c r="H330" s="174" t="s">
        <v>201</v>
      </c>
      <c r="I330" s="174">
        <v>5</v>
      </c>
      <c r="J330" s="174"/>
      <c r="K330" s="174"/>
      <c r="L330" s="174" t="s">
        <v>278</v>
      </c>
      <c r="M330" s="174" t="s">
        <v>190</v>
      </c>
      <c r="N330" s="174">
        <v>0.39</v>
      </c>
      <c r="O330" s="174">
        <v>2.6</v>
      </c>
      <c r="P330" s="174" t="s">
        <v>110</v>
      </c>
      <c r="Q330" s="175" t="s">
        <v>478</v>
      </c>
      <c r="R330" s="175" t="s">
        <v>107</v>
      </c>
    </row>
    <row r="331" spans="2:18" ht="20.100000000000001" customHeight="1" x14ac:dyDescent="0.4">
      <c r="B331" s="173" t="str">
        <f t="shared" si="13"/>
        <v/>
      </c>
      <c r="C331" s="173" t="str">
        <f t="shared" si="14"/>
        <v/>
      </c>
      <c r="D331" s="173" t="str">
        <f t="shared" si="15"/>
        <v/>
      </c>
      <c r="E331" s="174" t="s">
        <v>99</v>
      </c>
      <c r="F331" s="174" t="s">
        <v>100</v>
      </c>
      <c r="G331" s="174" t="s">
        <v>221</v>
      </c>
      <c r="H331" s="174" t="s">
        <v>275</v>
      </c>
      <c r="I331" s="174">
        <v>5</v>
      </c>
      <c r="J331" s="174"/>
      <c r="K331" s="174"/>
      <c r="L331" s="174" t="s">
        <v>194</v>
      </c>
      <c r="M331" s="174" t="s">
        <v>190</v>
      </c>
      <c r="N331" s="174">
        <v>0.55000000000000004</v>
      </c>
      <c r="O331" s="174">
        <v>2.7</v>
      </c>
      <c r="P331" s="174" t="s">
        <v>110</v>
      </c>
      <c r="Q331" s="175" t="s">
        <v>479</v>
      </c>
      <c r="R331" s="175" t="s">
        <v>107</v>
      </c>
    </row>
    <row r="332" spans="2:18" ht="20.100000000000001" customHeight="1" x14ac:dyDescent="0.4">
      <c r="B332" s="173" t="str">
        <f t="shared" si="13"/>
        <v/>
      </c>
      <c r="C332" s="173" t="str">
        <f t="shared" si="14"/>
        <v/>
      </c>
      <c r="D332" s="173" t="str">
        <f t="shared" si="15"/>
        <v/>
      </c>
      <c r="E332" s="174" t="s">
        <v>99</v>
      </c>
      <c r="F332" s="174" t="s">
        <v>100</v>
      </c>
      <c r="G332" s="174" t="s">
        <v>224</v>
      </c>
      <c r="H332" s="174" t="s">
        <v>278</v>
      </c>
      <c r="I332" s="174">
        <v>5</v>
      </c>
      <c r="J332" s="174"/>
      <c r="K332" s="174"/>
      <c r="L332" s="174" t="s">
        <v>194</v>
      </c>
      <c r="M332" s="174" t="s">
        <v>190</v>
      </c>
      <c r="N332" s="174">
        <v>0.55000000000000004</v>
      </c>
      <c r="O332" s="174">
        <v>2.7</v>
      </c>
      <c r="P332" s="174" t="s">
        <v>110</v>
      </c>
      <c r="Q332" s="175" t="s">
        <v>480</v>
      </c>
      <c r="R332" s="175" t="s">
        <v>107</v>
      </c>
    </row>
    <row r="333" spans="2:18" ht="20.100000000000001" customHeight="1" x14ac:dyDescent="0.4">
      <c r="B333" s="173" t="str">
        <f t="shared" si="13"/>
        <v/>
      </c>
      <c r="C333" s="173" t="str">
        <f t="shared" si="14"/>
        <v/>
      </c>
      <c r="D333" s="173" t="str">
        <f t="shared" si="15"/>
        <v/>
      </c>
      <c r="E333" s="174" t="s">
        <v>99</v>
      </c>
      <c r="F333" s="174" t="s">
        <v>100</v>
      </c>
      <c r="G333" s="174" t="s">
        <v>221</v>
      </c>
      <c r="H333" s="174" t="s">
        <v>194</v>
      </c>
      <c r="I333" s="174">
        <v>5</v>
      </c>
      <c r="J333" s="174"/>
      <c r="K333" s="174"/>
      <c r="L333" s="174" t="s">
        <v>275</v>
      </c>
      <c r="M333" s="174" t="s">
        <v>190</v>
      </c>
      <c r="N333" s="174">
        <v>0.53</v>
      </c>
      <c r="O333" s="174">
        <v>2.7</v>
      </c>
      <c r="P333" s="174" t="s">
        <v>110</v>
      </c>
      <c r="Q333" s="175" t="s">
        <v>481</v>
      </c>
      <c r="R333" s="175" t="s">
        <v>107</v>
      </c>
    </row>
    <row r="334" spans="2:18" ht="20.100000000000001" customHeight="1" x14ac:dyDescent="0.4">
      <c r="B334" s="173" t="str">
        <f t="shared" si="13"/>
        <v/>
      </c>
      <c r="C334" s="173" t="str">
        <f t="shared" si="14"/>
        <v/>
      </c>
      <c r="D334" s="173" t="str">
        <f t="shared" si="15"/>
        <v/>
      </c>
      <c r="E334" s="174" t="s">
        <v>99</v>
      </c>
      <c r="F334" s="174" t="s">
        <v>100</v>
      </c>
      <c r="G334" s="174" t="s">
        <v>224</v>
      </c>
      <c r="H334" s="174" t="s">
        <v>194</v>
      </c>
      <c r="I334" s="174">
        <v>5</v>
      </c>
      <c r="J334" s="174"/>
      <c r="K334" s="174"/>
      <c r="L334" s="174" t="s">
        <v>278</v>
      </c>
      <c r="M334" s="174" t="s">
        <v>190</v>
      </c>
      <c r="N334" s="174">
        <v>0.53</v>
      </c>
      <c r="O334" s="174">
        <v>2.7</v>
      </c>
      <c r="P334" s="174" t="s">
        <v>110</v>
      </c>
      <c r="Q334" s="175" t="s">
        <v>482</v>
      </c>
      <c r="R334" s="175" t="s">
        <v>107</v>
      </c>
    </row>
    <row r="335" spans="2:18" ht="20.100000000000001" customHeight="1" x14ac:dyDescent="0.4">
      <c r="B335" s="173" t="str">
        <f t="shared" si="13"/>
        <v/>
      </c>
      <c r="C335" s="173" t="str">
        <f t="shared" si="14"/>
        <v/>
      </c>
      <c r="D335" s="173" t="str">
        <f t="shared" si="15"/>
        <v/>
      </c>
      <c r="E335" s="174" t="s">
        <v>99</v>
      </c>
      <c r="F335" s="174" t="s">
        <v>483</v>
      </c>
      <c r="G335" s="174" t="s">
        <v>101</v>
      </c>
      <c r="H335" s="174" t="s">
        <v>102</v>
      </c>
      <c r="I335" s="174">
        <v>12</v>
      </c>
      <c r="J335" s="174"/>
      <c r="K335" s="174"/>
      <c r="L335" s="174" t="s">
        <v>102</v>
      </c>
      <c r="M335" s="174" t="s">
        <v>104</v>
      </c>
      <c r="N335" s="174">
        <v>0.8</v>
      </c>
      <c r="O335" s="174">
        <v>2.7</v>
      </c>
      <c r="P335" s="174" t="s">
        <v>105</v>
      </c>
      <c r="Q335" s="175" t="s">
        <v>484</v>
      </c>
      <c r="R335" s="175" t="s">
        <v>107</v>
      </c>
    </row>
    <row r="336" spans="2:18" ht="20.100000000000001" customHeight="1" x14ac:dyDescent="0.4">
      <c r="B336" s="173" t="str">
        <f t="shared" ref="B336:B399" si="16">IF(OR($C$9="",$C$10=""),"",IFERROR(IF(AND($U$20&lt;&gt;R336,$V$20&lt;&gt;R336),"－",IF(AND(COUNTIF($C$9,"*樹脂スペーサー*")&gt;0,OR(M336="空気",F336="一般",F336="一般ＰＧ")),"－",IF(AND($W$23&gt;0,$W$23&gt;=O336),$U$23,IF(AND($W$24&gt;0,$W$24&gt;=O336),$U$24,IF(AND($W$25&gt;0,$W$25&gt;=O336),$U$25,IF(AND($W$26&gt;0,$W$26&gt;=O336),$U$26,IF(AND($W$27&gt;0,$W$27&gt;=O336),$U$27,IF(AND($W$28&gt;0,$W$28&gt;=O336),$U$28,IF(AND($W$29&gt;0,$W$29&gt;=O336),$U$29,"－"))))))))),"－"))</f>
        <v/>
      </c>
      <c r="C336" s="173" t="str">
        <f t="shared" ref="C336:C399" si="17">IF(B336="","",IF(B336&lt;&gt;"－",VLOOKUP(B336,$U$23:$V$29,2,FALSE),"－"))</f>
        <v/>
      </c>
      <c r="D336" s="173" t="str">
        <f t="shared" ref="D336:D399" si="18">IF($H$9="","",IF(AND(COUNTIF($V$32,"*樹脂スペーサー*")&gt;0,OR(M336="空気",F336="一般",F336="一般ＰＧ")),"－",IF(AND($V$33&lt;&gt;R336,$W$33&lt;&gt;R336),"－",IF(MID($H$9,10,1)="Z",IF(N336&lt;=0.7,"○","－"),IF($V$34&gt;=O336,"○","－")))))</f>
        <v/>
      </c>
      <c r="E336" s="174" t="s">
        <v>99</v>
      </c>
      <c r="F336" s="174" t="s">
        <v>483</v>
      </c>
      <c r="G336" s="174" t="s">
        <v>101</v>
      </c>
      <c r="H336" s="174" t="s">
        <v>140</v>
      </c>
      <c r="I336" s="174">
        <v>10</v>
      </c>
      <c r="J336" s="174"/>
      <c r="K336" s="174"/>
      <c r="L336" s="174" t="s">
        <v>140</v>
      </c>
      <c r="M336" s="174" t="s">
        <v>104</v>
      </c>
      <c r="N336" s="174">
        <v>0.78</v>
      </c>
      <c r="O336" s="174">
        <v>2.8</v>
      </c>
      <c r="P336" s="174" t="s">
        <v>110</v>
      </c>
      <c r="Q336" s="175" t="s">
        <v>485</v>
      </c>
      <c r="R336" s="175" t="s">
        <v>107</v>
      </c>
    </row>
    <row r="337" spans="2:18" ht="20.100000000000001" customHeight="1" x14ac:dyDescent="0.4">
      <c r="B337" s="173" t="str">
        <f t="shared" si="16"/>
        <v/>
      </c>
      <c r="C337" s="173" t="str">
        <f t="shared" si="17"/>
        <v/>
      </c>
      <c r="D337" s="173" t="str">
        <f t="shared" si="18"/>
        <v/>
      </c>
      <c r="E337" s="174" t="s">
        <v>99</v>
      </c>
      <c r="F337" s="174" t="s">
        <v>483</v>
      </c>
      <c r="G337" s="174" t="s">
        <v>125</v>
      </c>
      <c r="H337" s="174" t="s">
        <v>126</v>
      </c>
      <c r="I337" s="174">
        <v>11</v>
      </c>
      <c r="J337" s="174"/>
      <c r="K337" s="174"/>
      <c r="L337" s="174" t="s">
        <v>102</v>
      </c>
      <c r="M337" s="174" t="s">
        <v>104</v>
      </c>
      <c r="N337" s="174">
        <v>0.78</v>
      </c>
      <c r="O337" s="174">
        <v>2.8</v>
      </c>
      <c r="P337" s="174" t="s">
        <v>105</v>
      </c>
      <c r="Q337" s="175" t="s">
        <v>486</v>
      </c>
      <c r="R337" s="175" t="s">
        <v>107</v>
      </c>
    </row>
    <row r="338" spans="2:18" ht="20.100000000000001" customHeight="1" x14ac:dyDescent="0.4">
      <c r="B338" s="173" t="str">
        <f t="shared" si="16"/>
        <v/>
      </c>
      <c r="C338" s="173" t="str">
        <f t="shared" si="17"/>
        <v/>
      </c>
      <c r="D338" s="173" t="str">
        <f t="shared" si="18"/>
        <v/>
      </c>
      <c r="E338" s="174" t="s">
        <v>99</v>
      </c>
      <c r="F338" s="174" t="s">
        <v>483</v>
      </c>
      <c r="G338" s="174" t="s">
        <v>125</v>
      </c>
      <c r="H338" s="174" t="s">
        <v>126</v>
      </c>
      <c r="I338" s="174">
        <v>10</v>
      </c>
      <c r="J338" s="174"/>
      <c r="K338" s="174"/>
      <c r="L338" s="174" t="s">
        <v>140</v>
      </c>
      <c r="M338" s="174" t="s">
        <v>104</v>
      </c>
      <c r="N338" s="174">
        <v>0.78</v>
      </c>
      <c r="O338" s="174">
        <v>2.8</v>
      </c>
      <c r="P338" s="174" t="s">
        <v>110</v>
      </c>
      <c r="Q338" s="175" t="s">
        <v>487</v>
      </c>
      <c r="R338" s="175" t="s">
        <v>107</v>
      </c>
    </row>
    <row r="339" spans="2:18" ht="20.100000000000001" customHeight="1" x14ac:dyDescent="0.4">
      <c r="B339" s="173" t="str">
        <f t="shared" si="16"/>
        <v/>
      </c>
      <c r="C339" s="173" t="str">
        <f t="shared" si="17"/>
        <v/>
      </c>
      <c r="D339" s="173" t="str">
        <f t="shared" si="18"/>
        <v/>
      </c>
      <c r="E339" s="174" t="s">
        <v>99</v>
      </c>
      <c r="F339" s="174" t="s">
        <v>483</v>
      </c>
      <c r="G339" s="174" t="s">
        <v>125</v>
      </c>
      <c r="H339" s="174" t="s">
        <v>126</v>
      </c>
      <c r="I339" s="174">
        <v>9</v>
      </c>
      <c r="J339" s="174"/>
      <c r="K339" s="174"/>
      <c r="L339" s="174" t="s">
        <v>218</v>
      </c>
      <c r="M339" s="174" t="s">
        <v>104</v>
      </c>
      <c r="N339" s="174">
        <v>0.78</v>
      </c>
      <c r="O339" s="174">
        <v>2.8</v>
      </c>
      <c r="P339" s="174" t="s">
        <v>110</v>
      </c>
      <c r="Q339" s="175" t="s">
        <v>488</v>
      </c>
      <c r="R339" s="175" t="s">
        <v>107</v>
      </c>
    </row>
    <row r="340" spans="2:18" ht="20.100000000000001" customHeight="1" x14ac:dyDescent="0.4">
      <c r="B340" s="173" t="str">
        <f t="shared" si="16"/>
        <v/>
      </c>
      <c r="C340" s="173" t="str">
        <f t="shared" si="17"/>
        <v/>
      </c>
      <c r="D340" s="173" t="str">
        <f t="shared" si="18"/>
        <v/>
      </c>
      <c r="E340" s="174" t="s">
        <v>99</v>
      </c>
      <c r="F340" s="174" t="s">
        <v>483</v>
      </c>
      <c r="G340" s="174" t="s">
        <v>151</v>
      </c>
      <c r="H340" s="174" t="s">
        <v>152</v>
      </c>
      <c r="I340" s="174">
        <v>10</v>
      </c>
      <c r="J340" s="174"/>
      <c r="K340" s="174"/>
      <c r="L340" s="174" t="s">
        <v>102</v>
      </c>
      <c r="M340" s="174" t="s">
        <v>104</v>
      </c>
      <c r="N340" s="174">
        <v>0.77</v>
      </c>
      <c r="O340" s="174">
        <v>2.8</v>
      </c>
      <c r="P340" s="174" t="s">
        <v>110</v>
      </c>
      <c r="Q340" s="175" t="s">
        <v>489</v>
      </c>
      <c r="R340" s="175" t="s">
        <v>107</v>
      </c>
    </row>
    <row r="341" spans="2:18" ht="20.100000000000001" customHeight="1" x14ac:dyDescent="0.4">
      <c r="B341" s="173" t="str">
        <f t="shared" si="16"/>
        <v/>
      </c>
      <c r="C341" s="173" t="str">
        <f t="shared" si="17"/>
        <v/>
      </c>
      <c r="D341" s="173" t="str">
        <f t="shared" si="18"/>
        <v/>
      </c>
      <c r="E341" s="174" t="s">
        <v>99</v>
      </c>
      <c r="F341" s="174" t="s">
        <v>483</v>
      </c>
      <c r="G341" s="174" t="s">
        <v>151</v>
      </c>
      <c r="H341" s="174" t="s">
        <v>152</v>
      </c>
      <c r="I341" s="174">
        <v>9</v>
      </c>
      <c r="J341" s="174"/>
      <c r="K341" s="174"/>
      <c r="L341" s="174" t="s">
        <v>140</v>
      </c>
      <c r="M341" s="174" t="s">
        <v>104</v>
      </c>
      <c r="N341" s="174">
        <v>0.77</v>
      </c>
      <c r="O341" s="174">
        <v>2.8</v>
      </c>
      <c r="P341" s="174" t="s">
        <v>110</v>
      </c>
      <c r="Q341" s="175" t="s">
        <v>490</v>
      </c>
      <c r="R341" s="175" t="s">
        <v>107</v>
      </c>
    </row>
    <row r="342" spans="2:18" ht="20.100000000000001" customHeight="1" x14ac:dyDescent="0.4">
      <c r="B342" s="173" t="str">
        <f t="shared" si="16"/>
        <v/>
      </c>
      <c r="C342" s="173" t="str">
        <f t="shared" si="17"/>
        <v/>
      </c>
      <c r="D342" s="173" t="str">
        <f t="shared" si="18"/>
        <v/>
      </c>
      <c r="E342" s="174" t="s">
        <v>99</v>
      </c>
      <c r="F342" s="174" t="s">
        <v>483</v>
      </c>
      <c r="G342" s="174" t="s">
        <v>128</v>
      </c>
      <c r="H342" s="174" t="s">
        <v>102</v>
      </c>
      <c r="I342" s="174">
        <v>11</v>
      </c>
      <c r="J342" s="174"/>
      <c r="K342" s="174"/>
      <c r="L342" s="174" t="s">
        <v>129</v>
      </c>
      <c r="M342" s="174" t="s">
        <v>104</v>
      </c>
      <c r="N342" s="174">
        <v>0.79</v>
      </c>
      <c r="O342" s="174">
        <v>2.8</v>
      </c>
      <c r="P342" s="174" t="s">
        <v>110</v>
      </c>
      <c r="Q342" s="175" t="s">
        <v>491</v>
      </c>
      <c r="R342" s="175" t="s">
        <v>107</v>
      </c>
    </row>
    <row r="343" spans="2:18" ht="20.100000000000001" customHeight="1" x14ac:dyDescent="0.4">
      <c r="B343" s="173" t="str">
        <f t="shared" si="16"/>
        <v/>
      </c>
      <c r="C343" s="173" t="str">
        <f t="shared" si="17"/>
        <v/>
      </c>
      <c r="D343" s="173" t="str">
        <f t="shared" si="18"/>
        <v/>
      </c>
      <c r="E343" s="174" t="s">
        <v>99</v>
      </c>
      <c r="F343" s="174" t="s">
        <v>483</v>
      </c>
      <c r="G343" s="174" t="s">
        <v>128</v>
      </c>
      <c r="H343" s="174" t="s">
        <v>140</v>
      </c>
      <c r="I343" s="174">
        <v>10</v>
      </c>
      <c r="J343" s="174"/>
      <c r="K343" s="174"/>
      <c r="L343" s="174" t="s">
        <v>129</v>
      </c>
      <c r="M343" s="174" t="s">
        <v>104</v>
      </c>
      <c r="N343" s="174">
        <v>0.78</v>
      </c>
      <c r="O343" s="174">
        <v>2.8</v>
      </c>
      <c r="P343" s="174" t="s">
        <v>110</v>
      </c>
      <c r="Q343" s="175" t="s">
        <v>492</v>
      </c>
      <c r="R343" s="175" t="s">
        <v>107</v>
      </c>
    </row>
    <row r="344" spans="2:18" ht="20.100000000000001" customHeight="1" x14ac:dyDescent="0.4">
      <c r="B344" s="173" t="str">
        <f t="shared" si="16"/>
        <v/>
      </c>
      <c r="C344" s="173" t="str">
        <f t="shared" si="17"/>
        <v/>
      </c>
      <c r="D344" s="173" t="str">
        <f t="shared" si="18"/>
        <v/>
      </c>
      <c r="E344" s="174" t="s">
        <v>99</v>
      </c>
      <c r="F344" s="174" t="s">
        <v>483</v>
      </c>
      <c r="G344" s="174" t="s">
        <v>128</v>
      </c>
      <c r="H344" s="174" t="s">
        <v>218</v>
      </c>
      <c r="I344" s="174">
        <v>9</v>
      </c>
      <c r="J344" s="174"/>
      <c r="K344" s="174"/>
      <c r="L344" s="174" t="s">
        <v>129</v>
      </c>
      <c r="M344" s="174" t="s">
        <v>104</v>
      </c>
      <c r="N344" s="174">
        <v>0.77</v>
      </c>
      <c r="O344" s="174">
        <v>2.8</v>
      </c>
      <c r="P344" s="174" t="s">
        <v>110</v>
      </c>
      <c r="Q344" s="175" t="s">
        <v>493</v>
      </c>
      <c r="R344" s="175" t="s">
        <v>107</v>
      </c>
    </row>
    <row r="345" spans="2:18" ht="20.100000000000001" customHeight="1" x14ac:dyDescent="0.4">
      <c r="B345" s="173" t="str">
        <f t="shared" si="16"/>
        <v/>
      </c>
      <c r="C345" s="173" t="str">
        <f t="shared" si="17"/>
        <v/>
      </c>
      <c r="D345" s="173" t="str">
        <f t="shared" si="18"/>
        <v/>
      </c>
      <c r="E345" s="174" t="s">
        <v>99</v>
      </c>
      <c r="F345" s="174" t="s">
        <v>483</v>
      </c>
      <c r="G345" s="174" t="s">
        <v>132</v>
      </c>
      <c r="H345" s="174" t="s">
        <v>102</v>
      </c>
      <c r="I345" s="174">
        <v>11</v>
      </c>
      <c r="J345" s="174"/>
      <c r="K345" s="174"/>
      <c r="L345" s="174" t="s">
        <v>133</v>
      </c>
      <c r="M345" s="174" t="s">
        <v>104</v>
      </c>
      <c r="N345" s="174">
        <v>0.79</v>
      </c>
      <c r="O345" s="174">
        <v>2.8</v>
      </c>
      <c r="P345" s="174" t="s">
        <v>110</v>
      </c>
      <c r="Q345" s="175" t="s">
        <v>494</v>
      </c>
      <c r="R345" s="175" t="s">
        <v>107</v>
      </c>
    </row>
    <row r="346" spans="2:18" ht="20.100000000000001" customHeight="1" x14ac:dyDescent="0.4">
      <c r="B346" s="173" t="str">
        <f t="shared" si="16"/>
        <v/>
      </c>
      <c r="C346" s="173" t="str">
        <f t="shared" si="17"/>
        <v/>
      </c>
      <c r="D346" s="173" t="str">
        <f t="shared" si="18"/>
        <v/>
      </c>
      <c r="E346" s="174" t="s">
        <v>99</v>
      </c>
      <c r="F346" s="174" t="s">
        <v>483</v>
      </c>
      <c r="G346" s="174" t="s">
        <v>132</v>
      </c>
      <c r="H346" s="174" t="s">
        <v>140</v>
      </c>
      <c r="I346" s="174">
        <v>10</v>
      </c>
      <c r="J346" s="174"/>
      <c r="K346" s="174"/>
      <c r="L346" s="174" t="s">
        <v>133</v>
      </c>
      <c r="M346" s="174" t="s">
        <v>104</v>
      </c>
      <c r="N346" s="174">
        <v>0.78</v>
      </c>
      <c r="O346" s="174">
        <v>2.8</v>
      </c>
      <c r="P346" s="174" t="s">
        <v>110</v>
      </c>
      <c r="Q346" s="175" t="s">
        <v>495</v>
      </c>
      <c r="R346" s="175" t="s">
        <v>107</v>
      </c>
    </row>
    <row r="347" spans="2:18" ht="20.100000000000001" customHeight="1" x14ac:dyDescent="0.4">
      <c r="B347" s="173" t="str">
        <f t="shared" si="16"/>
        <v/>
      </c>
      <c r="C347" s="173" t="str">
        <f t="shared" si="17"/>
        <v/>
      </c>
      <c r="D347" s="173" t="str">
        <f t="shared" si="18"/>
        <v/>
      </c>
      <c r="E347" s="174" t="s">
        <v>99</v>
      </c>
      <c r="F347" s="174" t="s">
        <v>483</v>
      </c>
      <c r="G347" s="174" t="s">
        <v>132</v>
      </c>
      <c r="H347" s="174" t="s">
        <v>218</v>
      </c>
      <c r="I347" s="174">
        <v>9</v>
      </c>
      <c r="J347" s="174"/>
      <c r="K347" s="174"/>
      <c r="L347" s="174" t="s">
        <v>133</v>
      </c>
      <c r="M347" s="174" t="s">
        <v>104</v>
      </c>
      <c r="N347" s="174">
        <v>0.77</v>
      </c>
      <c r="O347" s="174">
        <v>2.8</v>
      </c>
      <c r="P347" s="174" t="s">
        <v>110</v>
      </c>
      <c r="Q347" s="175" t="s">
        <v>496</v>
      </c>
      <c r="R347" s="175" t="s">
        <v>107</v>
      </c>
    </row>
    <row r="348" spans="2:18" ht="20.100000000000001" customHeight="1" x14ac:dyDescent="0.4">
      <c r="B348" s="173" t="str">
        <f t="shared" si="16"/>
        <v/>
      </c>
      <c r="C348" s="173" t="str">
        <f t="shared" si="17"/>
        <v/>
      </c>
      <c r="D348" s="173" t="str">
        <f t="shared" si="18"/>
        <v/>
      </c>
      <c r="E348" s="174" t="s">
        <v>99</v>
      </c>
      <c r="F348" s="174" t="s">
        <v>483</v>
      </c>
      <c r="G348" s="174" t="s">
        <v>125</v>
      </c>
      <c r="H348" s="174" t="s">
        <v>102</v>
      </c>
      <c r="I348" s="174">
        <v>11</v>
      </c>
      <c r="J348" s="174"/>
      <c r="K348" s="174"/>
      <c r="L348" s="174" t="s">
        <v>126</v>
      </c>
      <c r="M348" s="174" t="s">
        <v>104</v>
      </c>
      <c r="N348" s="174">
        <v>0.79</v>
      </c>
      <c r="O348" s="174">
        <v>2.8</v>
      </c>
      <c r="P348" s="174" t="s">
        <v>110</v>
      </c>
      <c r="Q348" s="175" t="s">
        <v>497</v>
      </c>
      <c r="R348" s="175" t="s">
        <v>107</v>
      </c>
    </row>
    <row r="349" spans="2:18" ht="20.100000000000001" customHeight="1" x14ac:dyDescent="0.4">
      <c r="B349" s="173" t="str">
        <f t="shared" si="16"/>
        <v/>
      </c>
      <c r="C349" s="173" t="str">
        <f t="shared" si="17"/>
        <v/>
      </c>
      <c r="D349" s="173" t="str">
        <f t="shared" si="18"/>
        <v/>
      </c>
      <c r="E349" s="174" t="s">
        <v>99</v>
      </c>
      <c r="F349" s="174" t="s">
        <v>483</v>
      </c>
      <c r="G349" s="174" t="s">
        <v>125</v>
      </c>
      <c r="H349" s="174" t="s">
        <v>140</v>
      </c>
      <c r="I349" s="174">
        <v>10</v>
      </c>
      <c r="J349" s="174"/>
      <c r="K349" s="174"/>
      <c r="L349" s="174" t="s">
        <v>126</v>
      </c>
      <c r="M349" s="174" t="s">
        <v>104</v>
      </c>
      <c r="N349" s="174">
        <v>0.78</v>
      </c>
      <c r="O349" s="174">
        <v>2.8</v>
      </c>
      <c r="P349" s="174" t="s">
        <v>110</v>
      </c>
      <c r="Q349" s="175" t="s">
        <v>498</v>
      </c>
      <c r="R349" s="175" t="s">
        <v>107</v>
      </c>
    </row>
    <row r="350" spans="2:18" ht="20.100000000000001" customHeight="1" x14ac:dyDescent="0.4">
      <c r="B350" s="173" t="str">
        <f t="shared" si="16"/>
        <v/>
      </c>
      <c r="C350" s="173" t="str">
        <f t="shared" si="17"/>
        <v/>
      </c>
      <c r="D350" s="173" t="str">
        <f t="shared" si="18"/>
        <v/>
      </c>
      <c r="E350" s="174" t="s">
        <v>99</v>
      </c>
      <c r="F350" s="174" t="s">
        <v>483</v>
      </c>
      <c r="G350" s="174" t="s">
        <v>125</v>
      </c>
      <c r="H350" s="174" t="s">
        <v>218</v>
      </c>
      <c r="I350" s="174">
        <v>9</v>
      </c>
      <c r="J350" s="174"/>
      <c r="K350" s="174"/>
      <c r="L350" s="174" t="s">
        <v>126</v>
      </c>
      <c r="M350" s="174" t="s">
        <v>104</v>
      </c>
      <c r="N350" s="174">
        <v>0.77</v>
      </c>
      <c r="O350" s="174">
        <v>2.8</v>
      </c>
      <c r="P350" s="174" t="s">
        <v>110</v>
      </c>
      <c r="Q350" s="175" t="s">
        <v>499</v>
      </c>
      <c r="R350" s="175" t="s">
        <v>107</v>
      </c>
    </row>
    <row r="351" spans="2:18" ht="20.100000000000001" customHeight="1" x14ac:dyDescent="0.4">
      <c r="B351" s="173" t="str">
        <f t="shared" si="16"/>
        <v/>
      </c>
      <c r="C351" s="173" t="str">
        <f t="shared" si="17"/>
        <v/>
      </c>
      <c r="D351" s="173" t="str">
        <f t="shared" si="18"/>
        <v/>
      </c>
      <c r="E351" s="174" t="s">
        <v>99</v>
      </c>
      <c r="F351" s="174" t="s">
        <v>483</v>
      </c>
      <c r="G351" s="174" t="s">
        <v>151</v>
      </c>
      <c r="H351" s="174" t="s">
        <v>102</v>
      </c>
      <c r="I351" s="174">
        <v>10</v>
      </c>
      <c r="J351" s="174"/>
      <c r="K351" s="174"/>
      <c r="L351" s="174" t="s">
        <v>152</v>
      </c>
      <c r="M351" s="174" t="s">
        <v>104</v>
      </c>
      <c r="N351" s="174">
        <v>0.79</v>
      </c>
      <c r="O351" s="174">
        <v>2.8</v>
      </c>
      <c r="P351" s="174" t="s">
        <v>110</v>
      </c>
      <c r="Q351" s="175" t="s">
        <v>500</v>
      </c>
      <c r="R351" s="175" t="s">
        <v>107</v>
      </c>
    </row>
    <row r="352" spans="2:18" ht="20.100000000000001" customHeight="1" x14ac:dyDescent="0.4">
      <c r="B352" s="173" t="str">
        <f t="shared" si="16"/>
        <v/>
      </c>
      <c r="C352" s="173" t="str">
        <f t="shared" si="17"/>
        <v/>
      </c>
      <c r="D352" s="173" t="str">
        <f t="shared" si="18"/>
        <v/>
      </c>
      <c r="E352" s="174" t="s">
        <v>99</v>
      </c>
      <c r="F352" s="174" t="s">
        <v>483</v>
      </c>
      <c r="G352" s="174" t="s">
        <v>151</v>
      </c>
      <c r="H352" s="174" t="s">
        <v>140</v>
      </c>
      <c r="I352" s="174">
        <v>9</v>
      </c>
      <c r="J352" s="174"/>
      <c r="K352" s="174"/>
      <c r="L352" s="174" t="s">
        <v>152</v>
      </c>
      <c r="M352" s="174" t="s">
        <v>104</v>
      </c>
      <c r="N352" s="174">
        <v>0.78</v>
      </c>
      <c r="O352" s="174">
        <v>2.8</v>
      </c>
      <c r="P352" s="174" t="s">
        <v>110</v>
      </c>
      <c r="Q352" s="175" t="s">
        <v>501</v>
      </c>
      <c r="R352" s="175" t="s">
        <v>107</v>
      </c>
    </row>
    <row r="353" spans="2:18" ht="20.100000000000001" customHeight="1" x14ac:dyDescent="0.4">
      <c r="B353" s="173" t="str">
        <f t="shared" si="16"/>
        <v/>
      </c>
      <c r="C353" s="173" t="str">
        <f t="shared" si="17"/>
        <v/>
      </c>
      <c r="D353" s="173" t="str">
        <f t="shared" si="18"/>
        <v/>
      </c>
      <c r="E353" s="174" t="s">
        <v>99</v>
      </c>
      <c r="F353" s="174" t="s">
        <v>483</v>
      </c>
      <c r="G353" s="174" t="s">
        <v>101</v>
      </c>
      <c r="H353" s="174" t="s">
        <v>102</v>
      </c>
      <c r="I353" s="174">
        <v>12</v>
      </c>
      <c r="J353" s="174"/>
      <c r="K353" s="174"/>
      <c r="L353" s="174" t="s">
        <v>102</v>
      </c>
      <c r="M353" s="174" t="s">
        <v>190</v>
      </c>
      <c r="N353" s="174">
        <v>0.8</v>
      </c>
      <c r="O353" s="174">
        <v>2.9</v>
      </c>
      <c r="P353" s="174" t="s">
        <v>192</v>
      </c>
      <c r="Q353" s="175" t="s">
        <v>502</v>
      </c>
      <c r="R353" s="175" t="s">
        <v>107</v>
      </c>
    </row>
    <row r="354" spans="2:18" ht="20.100000000000001" customHeight="1" x14ac:dyDescent="0.4">
      <c r="B354" s="173" t="str">
        <f t="shared" si="16"/>
        <v/>
      </c>
      <c r="C354" s="173" t="str">
        <f t="shared" si="17"/>
        <v/>
      </c>
      <c r="D354" s="173" t="str">
        <f t="shared" si="18"/>
        <v/>
      </c>
      <c r="E354" s="174" t="s">
        <v>99</v>
      </c>
      <c r="F354" s="174" t="s">
        <v>483</v>
      </c>
      <c r="G354" s="174" t="s">
        <v>125</v>
      </c>
      <c r="H354" s="174" t="s">
        <v>126</v>
      </c>
      <c r="I354" s="174">
        <v>11</v>
      </c>
      <c r="J354" s="174"/>
      <c r="K354" s="174"/>
      <c r="L354" s="174" t="s">
        <v>102</v>
      </c>
      <c r="M354" s="174" t="s">
        <v>190</v>
      </c>
      <c r="N354" s="174">
        <v>0.78</v>
      </c>
      <c r="O354" s="174">
        <v>2.9</v>
      </c>
      <c r="P354" s="174" t="s">
        <v>192</v>
      </c>
      <c r="Q354" s="175" t="s">
        <v>503</v>
      </c>
      <c r="R354" s="175" t="s">
        <v>107</v>
      </c>
    </row>
    <row r="355" spans="2:18" ht="20.100000000000001" customHeight="1" x14ac:dyDescent="0.4">
      <c r="B355" s="173" t="str">
        <f t="shared" si="16"/>
        <v/>
      </c>
      <c r="C355" s="173" t="str">
        <f t="shared" si="17"/>
        <v/>
      </c>
      <c r="D355" s="173" t="str">
        <f t="shared" si="18"/>
        <v/>
      </c>
      <c r="E355" s="174" t="s">
        <v>99</v>
      </c>
      <c r="F355" s="174" t="s">
        <v>483</v>
      </c>
      <c r="G355" s="174" t="s">
        <v>128</v>
      </c>
      <c r="H355" s="174" t="s">
        <v>102</v>
      </c>
      <c r="I355" s="174">
        <v>11</v>
      </c>
      <c r="J355" s="174"/>
      <c r="K355" s="174"/>
      <c r="L355" s="174" t="s">
        <v>129</v>
      </c>
      <c r="M355" s="174" t="s">
        <v>190</v>
      </c>
      <c r="N355" s="174">
        <v>0.79</v>
      </c>
      <c r="O355" s="174">
        <v>2.9</v>
      </c>
      <c r="P355" s="174" t="s">
        <v>504</v>
      </c>
      <c r="Q355" s="175" t="s">
        <v>505</v>
      </c>
      <c r="R355" s="175" t="s">
        <v>107</v>
      </c>
    </row>
    <row r="356" spans="2:18" ht="20.100000000000001" customHeight="1" x14ac:dyDescent="0.4">
      <c r="B356" s="173" t="str">
        <f t="shared" si="16"/>
        <v/>
      </c>
      <c r="C356" s="173" t="str">
        <f t="shared" si="17"/>
        <v/>
      </c>
      <c r="D356" s="173" t="str">
        <f t="shared" si="18"/>
        <v/>
      </c>
      <c r="E356" s="174" t="s">
        <v>99</v>
      </c>
      <c r="F356" s="174" t="s">
        <v>483</v>
      </c>
      <c r="G356" s="174" t="s">
        <v>132</v>
      </c>
      <c r="H356" s="174" t="s">
        <v>102</v>
      </c>
      <c r="I356" s="174">
        <v>11</v>
      </c>
      <c r="J356" s="174"/>
      <c r="K356" s="174"/>
      <c r="L356" s="174" t="s">
        <v>133</v>
      </c>
      <c r="M356" s="174" t="s">
        <v>190</v>
      </c>
      <c r="N356" s="174">
        <v>0.79</v>
      </c>
      <c r="O356" s="174">
        <v>2.9</v>
      </c>
      <c r="P356" s="174" t="s">
        <v>504</v>
      </c>
      <c r="Q356" s="175" t="s">
        <v>506</v>
      </c>
      <c r="R356" s="175" t="s">
        <v>107</v>
      </c>
    </row>
    <row r="357" spans="2:18" ht="20.100000000000001" customHeight="1" x14ac:dyDescent="0.4">
      <c r="B357" s="173" t="str">
        <f t="shared" si="16"/>
        <v/>
      </c>
      <c r="C357" s="173" t="str">
        <f t="shared" si="17"/>
        <v/>
      </c>
      <c r="D357" s="173" t="str">
        <f t="shared" si="18"/>
        <v/>
      </c>
      <c r="E357" s="174" t="s">
        <v>99</v>
      </c>
      <c r="F357" s="174" t="s">
        <v>483</v>
      </c>
      <c r="G357" s="174" t="s">
        <v>125</v>
      </c>
      <c r="H357" s="174" t="s">
        <v>102</v>
      </c>
      <c r="I357" s="174">
        <v>11</v>
      </c>
      <c r="J357" s="174"/>
      <c r="K357" s="174"/>
      <c r="L357" s="174" t="s">
        <v>126</v>
      </c>
      <c r="M357" s="174" t="s">
        <v>190</v>
      </c>
      <c r="N357" s="174">
        <v>0.79</v>
      </c>
      <c r="O357" s="174">
        <v>2.9</v>
      </c>
      <c r="P357" s="174" t="s">
        <v>110</v>
      </c>
      <c r="Q357" s="175" t="s">
        <v>507</v>
      </c>
      <c r="R357" s="175" t="s">
        <v>107</v>
      </c>
    </row>
    <row r="358" spans="2:18" ht="20.100000000000001" customHeight="1" x14ac:dyDescent="0.4">
      <c r="B358" s="173" t="str">
        <f t="shared" si="16"/>
        <v/>
      </c>
      <c r="C358" s="173" t="str">
        <f t="shared" si="17"/>
        <v/>
      </c>
      <c r="D358" s="173" t="str">
        <f t="shared" si="18"/>
        <v/>
      </c>
      <c r="E358" s="174" t="s">
        <v>99</v>
      </c>
      <c r="F358" s="174" t="s">
        <v>483</v>
      </c>
      <c r="G358" s="174" t="s">
        <v>101</v>
      </c>
      <c r="H358" s="174" t="s">
        <v>218</v>
      </c>
      <c r="I358" s="174">
        <v>8</v>
      </c>
      <c r="J358" s="174"/>
      <c r="K358" s="174"/>
      <c r="L358" s="174" t="s">
        <v>218</v>
      </c>
      <c r="M358" s="174" t="s">
        <v>104</v>
      </c>
      <c r="N358" s="174">
        <v>0.76</v>
      </c>
      <c r="O358" s="174">
        <v>2.9</v>
      </c>
      <c r="P358" s="174" t="s">
        <v>110</v>
      </c>
      <c r="Q358" s="175" t="s">
        <v>508</v>
      </c>
      <c r="R358" s="175" t="s">
        <v>107</v>
      </c>
    </row>
    <row r="359" spans="2:18" ht="20.100000000000001" customHeight="1" x14ac:dyDescent="0.4">
      <c r="B359" s="173" t="str">
        <f t="shared" si="16"/>
        <v/>
      </c>
      <c r="C359" s="173" t="str">
        <f t="shared" si="17"/>
        <v/>
      </c>
      <c r="D359" s="173" t="str">
        <f t="shared" si="18"/>
        <v/>
      </c>
      <c r="E359" s="174" t="s">
        <v>99</v>
      </c>
      <c r="F359" s="174" t="s">
        <v>483</v>
      </c>
      <c r="G359" s="174" t="s">
        <v>125</v>
      </c>
      <c r="H359" s="174" t="s">
        <v>126</v>
      </c>
      <c r="I359" s="174">
        <v>8</v>
      </c>
      <c r="J359" s="174"/>
      <c r="K359" s="174"/>
      <c r="L359" s="174" t="s">
        <v>509</v>
      </c>
      <c r="M359" s="174" t="s">
        <v>104</v>
      </c>
      <c r="N359" s="174">
        <v>0.77</v>
      </c>
      <c r="O359" s="174">
        <v>2.9</v>
      </c>
      <c r="P359" s="174" t="s">
        <v>110</v>
      </c>
      <c r="Q359" s="175" t="s">
        <v>510</v>
      </c>
      <c r="R359" s="175" t="s">
        <v>107</v>
      </c>
    </row>
    <row r="360" spans="2:18" ht="20.100000000000001" customHeight="1" x14ac:dyDescent="0.4">
      <c r="B360" s="173" t="str">
        <f t="shared" si="16"/>
        <v/>
      </c>
      <c r="C360" s="173" t="str">
        <f t="shared" si="17"/>
        <v/>
      </c>
      <c r="D360" s="173" t="str">
        <f t="shared" si="18"/>
        <v/>
      </c>
      <c r="E360" s="174" t="s">
        <v>99</v>
      </c>
      <c r="F360" s="174" t="s">
        <v>483</v>
      </c>
      <c r="G360" s="174" t="s">
        <v>151</v>
      </c>
      <c r="H360" s="174" t="s">
        <v>152</v>
      </c>
      <c r="I360" s="174">
        <v>8</v>
      </c>
      <c r="J360" s="174"/>
      <c r="K360" s="174"/>
      <c r="L360" s="174" t="s">
        <v>218</v>
      </c>
      <c r="M360" s="174" t="s">
        <v>104</v>
      </c>
      <c r="N360" s="174">
        <v>0.76</v>
      </c>
      <c r="O360" s="174">
        <v>2.9</v>
      </c>
      <c r="P360" s="174" t="s">
        <v>110</v>
      </c>
      <c r="Q360" s="175" t="s">
        <v>511</v>
      </c>
      <c r="R360" s="175" t="s">
        <v>107</v>
      </c>
    </row>
    <row r="361" spans="2:18" ht="20.100000000000001" customHeight="1" x14ac:dyDescent="0.4">
      <c r="B361" s="173" t="str">
        <f t="shared" si="16"/>
        <v/>
      </c>
      <c r="C361" s="173" t="str">
        <f t="shared" si="17"/>
        <v/>
      </c>
      <c r="D361" s="173" t="str">
        <f t="shared" si="18"/>
        <v/>
      </c>
      <c r="E361" s="174" t="s">
        <v>99</v>
      </c>
      <c r="F361" s="174" t="s">
        <v>483</v>
      </c>
      <c r="G361" s="174" t="s">
        <v>221</v>
      </c>
      <c r="H361" s="174" t="s">
        <v>222</v>
      </c>
      <c r="I361" s="174">
        <v>8</v>
      </c>
      <c r="J361" s="174"/>
      <c r="K361" s="174"/>
      <c r="L361" s="174" t="s">
        <v>102</v>
      </c>
      <c r="M361" s="174" t="s">
        <v>104</v>
      </c>
      <c r="N361" s="174">
        <v>0.73</v>
      </c>
      <c r="O361" s="174">
        <v>2.9</v>
      </c>
      <c r="P361" s="174" t="s">
        <v>110</v>
      </c>
      <c r="Q361" s="175" t="s">
        <v>512</v>
      </c>
      <c r="R361" s="175" t="s">
        <v>107</v>
      </c>
    </row>
    <row r="362" spans="2:18" ht="20.100000000000001" customHeight="1" x14ac:dyDescent="0.4">
      <c r="B362" s="173" t="str">
        <f t="shared" si="16"/>
        <v/>
      </c>
      <c r="C362" s="173" t="str">
        <f t="shared" si="17"/>
        <v/>
      </c>
      <c r="D362" s="173" t="str">
        <f t="shared" si="18"/>
        <v/>
      </c>
      <c r="E362" s="174" t="s">
        <v>99</v>
      </c>
      <c r="F362" s="174" t="s">
        <v>483</v>
      </c>
      <c r="G362" s="174" t="s">
        <v>221</v>
      </c>
      <c r="H362" s="174" t="s">
        <v>222</v>
      </c>
      <c r="I362" s="174">
        <v>7</v>
      </c>
      <c r="J362" s="174"/>
      <c r="K362" s="174"/>
      <c r="L362" s="174" t="s">
        <v>140</v>
      </c>
      <c r="M362" s="174" t="s">
        <v>104</v>
      </c>
      <c r="N362" s="174">
        <v>0.72</v>
      </c>
      <c r="O362" s="174">
        <v>2.9</v>
      </c>
      <c r="P362" s="174" t="s">
        <v>110</v>
      </c>
      <c r="Q362" s="175" t="s">
        <v>513</v>
      </c>
      <c r="R362" s="175" t="s">
        <v>107</v>
      </c>
    </row>
    <row r="363" spans="2:18" ht="20.100000000000001" customHeight="1" x14ac:dyDescent="0.4">
      <c r="B363" s="173" t="str">
        <f t="shared" si="16"/>
        <v/>
      </c>
      <c r="C363" s="173" t="str">
        <f t="shared" si="17"/>
        <v/>
      </c>
      <c r="D363" s="173" t="str">
        <f t="shared" si="18"/>
        <v/>
      </c>
      <c r="E363" s="174" t="s">
        <v>99</v>
      </c>
      <c r="F363" s="174" t="s">
        <v>483</v>
      </c>
      <c r="G363" s="174" t="s">
        <v>221</v>
      </c>
      <c r="H363" s="174" t="s">
        <v>275</v>
      </c>
      <c r="I363" s="174">
        <v>7</v>
      </c>
      <c r="J363" s="174"/>
      <c r="K363" s="174"/>
      <c r="L363" s="174" t="s">
        <v>102</v>
      </c>
      <c r="M363" s="174" t="s">
        <v>104</v>
      </c>
      <c r="N363" s="174">
        <v>0.71</v>
      </c>
      <c r="O363" s="174">
        <v>2.9</v>
      </c>
      <c r="P363" s="174" t="s">
        <v>110</v>
      </c>
      <c r="Q363" s="175" t="s">
        <v>514</v>
      </c>
      <c r="R363" s="175" t="s">
        <v>107</v>
      </c>
    </row>
    <row r="364" spans="2:18" ht="20.100000000000001" customHeight="1" x14ac:dyDescent="0.4">
      <c r="B364" s="173" t="str">
        <f t="shared" si="16"/>
        <v/>
      </c>
      <c r="C364" s="173" t="str">
        <f t="shared" si="17"/>
        <v/>
      </c>
      <c r="D364" s="173" t="str">
        <f t="shared" si="18"/>
        <v/>
      </c>
      <c r="E364" s="174" t="s">
        <v>99</v>
      </c>
      <c r="F364" s="174" t="s">
        <v>483</v>
      </c>
      <c r="G364" s="174" t="s">
        <v>224</v>
      </c>
      <c r="H364" s="174" t="s">
        <v>225</v>
      </c>
      <c r="I364" s="174">
        <v>8</v>
      </c>
      <c r="J364" s="174"/>
      <c r="K364" s="174"/>
      <c r="L364" s="174" t="s">
        <v>102</v>
      </c>
      <c r="M364" s="174" t="s">
        <v>104</v>
      </c>
      <c r="N364" s="174">
        <v>0.72</v>
      </c>
      <c r="O364" s="174">
        <v>2.9</v>
      </c>
      <c r="P364" s="174" t="s">
        <v>110</v>
      </c>
      <c r="Q364" s="175" t="s">
        <v>515</v>
      </c>
      <c r="R364" s="175" t="s">
        <v>107</v>
      </c>
    </row>
    <row r="365" spans="2:18" ht="20.100000000000001" customHeight="1" x14ac:dyDescent="0.4">
      <c r="B365" s="173" t="str">
        <f t="shared" si="16"/>
        <v/>
      </c>
      <c r="C365" s="173" t="str">
        <f t="shared" si="17"/>
        <v/>
      </c>
      <c r="D365" s="173" t="str">
        <f t="shared" si="18"/>
        <v/>
      </c>
      <c r="E365" s="174" t="s">
        <v>99</v>
      </c>
      <c r="F365" s="174" t="s">
        <v>483</v>
      </c>
      <c r="G365" s="174" t="s">
        <v>224</v>
      </c>
      <c r="H365" s="174" t="s">
        <v>225</v>
      </c>
      <c r="I365" s="174">
        <v>7</v>
      </c>
      <c r="J365" s="174"/>
      <c r="K365" s="174"/>
      <c r="L365" s="174" t="s">
        <v>140</v>
      </c>
      <c r="M365" s="174" t="s">
        <v>104</v>
      </c>
      <c r="N365" s="174">
        <v>0.71</v>
      </c>
      <c r="O365" s="174">
        <v>2.9</v>
      </c>
      <c r="P365" s="174" t="s">
        <v>110</v>
      </c>
      <c r="Q365" s="175" t="s">
        <v>516</v>
      </c>
      <c r="R365" s="175" t="s">
        <v>107</v>
      </c>
    </row>
    <row r="366" spans="2:18" ht="20.100000000000001" customHeight="1" x14ac:dyDescent="0.4">
      <c r="B366" s="173" t="str">
        <f t="shared" si="16"/>
        <v/>
      </c>
      <c r="C366" s="173" t="str">
        <f t="shared" si="17"/>
        <v/>
      </c>
      <c r="D366" s="173" t="str">
        <f t="shared" si="18"/>
        <v/>
      </c>
      <c r="E366" s="174" t="s">
        <v>99</v>
      </c>
      <c r="F366" s="174" t="s">
        <v>483</v>
      </c>
      <c r="G366" s="174" t="s">
        <v>224</v>
      </c>
      <c r="H366" s="174" t="s">
        <v>278</v>
      </c>
      <c r="I366" s="174">
        <v>7</v>
      </c>
      <c r="J366" s="174"/>
      <c r="K366" s="174"/>
      <c r="L366" s="174" t="s">
        <v>102</v>
      </c>
      <c r="M366" s="174" t="s">
        <v>104</v>
      </c>
      <c r="N366" s="174">
        <v>0.71</v>
      </c>
      <c r="O366" s="174">
        <v>2.9</v>
      </c>
      <c r="P366" s="174" t="s">
        <v>110</v>
      </c>
      <c r="Q366" s="175" t="s">
        <v>517</v>
      </c>
      <c r="R366" s="175" t="s">
        <v>107</v>
      </c>
    </row>
    <row r="367" spans="2:18" ht="20.100000000000001" customHeight="1" x14ac:dyDescent="0.4">
      <c r="B367" s="173" t="str">
        <f t="shared" si="16"/>
        <v/>
      </c>
      <c r="C367" s="173" t="str">
        <f t="shared" si="17"/>
        <v/>
      </c>
      <c r="D367" s="173" t="str">
        <f t="shared" si="18"/>
        <v/>
      </c>
      <c r="E367" s="174" t="s">
        <v>99</v>
      </c>
      <c r="F367" s="174" t="s">
        <v>483</v>
      </c>
      <c r="G367" s="174" t="s">
        <v>227</v>
      </c>
      <c r="H367" s="174" t="s">
        <v>228</v>
      </c>
      <c r="I367" s="174">
        <v>8</v>
      </c>
      <c r="J367" s="174"/>
      <c r="K367" s="174"/>
      <c r="L367" s="174" t="s">
        <v>102</v>
      </c>
      <c r="M367" s="174" t="s">
        <v>104</v>
      </c>
      <c r="N367" s="174">
        <v>0.7</v>
      </c>
      <c r="O367" s="174">
        <v>2.9</v>
      </c>
      <c r="P367" s="174" t="s">
        <v>110</v>
      </c>
      <c r="Q367" s="175" t="s">
        <v>518</v>
      </c>
      <c r="R367" s="175" t="s">
        <v>107</v>
      </c>
    </row>
    <row r="368" spans="2:18" ht="20.100000000000001" customHeight="1" x14ac:dyDescent="0.4">
      <c r="B368" s="173" t="str">
        <f t="shared" si="16"/>
        <v/>
      </c>
      <c r="C368" s="173" t="str">
        <f t="shared" si="17"/>
        <v/>
      </c>
      <c r="D368" s="173" t="str">
        <f t="shared" si="18"/>
        <v/>
      </c>
      <c r="E368" s="174" t="s">
        <v>99</v>
      </c>
      <c r="F368" s="174" t="s">
        <v>483</v>
      </c>
      <c r="G368" s="174" t="s">
        <v>230</v>
      </c>
      <c r="H368" s="174" t="s">
        <v>231</v>
      </c>
      <c r="I368" s="174">
        <v>8</v>
      </c>
      <c r="J368" s="174"/>
      <c r="K368" s="174"/>
      <c r="L368" s="174" t="s">
        <v>102</v>
      </c>
      <c r="M368" s="174" t="s">
        <v>104</v>
      </c>
      <c r="N368" s="174">
        <v>0.7</v>
      </c>
      <c r="O368" s="174">
        <v>2.9</v>
      </c>
      <c r="P368" s="174" t="s">
        <v>110</v>
      </c>
      <c r="Q368" s="175" t="s">
        <v>519</v>
      </c>
      <c r="R368" s="175" t="s">
        <v>107</v>
      </c>
    </row>
    <row r="369" spans="2:18" ht="20.100000000000001" customHeight="1" x14ac:dyDescent="0.4">
      <c r="B369" s="173" t="str">
        <f t="shared" si="16"/>
        <v/>
      </c>
      <c r="C369" s="173" t="str">
        <f t="shared" si="17"/>
        <v/>
      </c>
      <c r="D369" s="173" t="str">
        <f t="shared" si="18"/>
        <v/>
      </c>
      <c r="E369" s="174" t="s">
        <v>99</v>
      </c>
      <c r="F369" s="174" t="s">
        <v>483</v>
      </c>
      <c r="G369" s="174" t="s">
        <v>125</v>
      </c>
      <c r="H369" s="174" t="s">
        <v>509</v>
      </c>
      <c r="I369" s="174">
        <v>8</v>
      </c>
      <c r="J369" s="174"/>
      <c r="K369" s="174"/>
      <c r="L369" s="174" t="s">
        <v>126</v>
      </c>
      <c r="M369" s="174" t="s">
        <v>104</v>
      </c>
      <c r="N369" s="174">
        <v>0.76</v>
      </c>
      <c r="O369" s="174">
        <v>2.9</v>
      </c>
      <c r="P369" s="174" t="s">
        <v>110</v>
      </c>
      <c r="Q369" s="175" t="s">
        <v>520</v>
      </c>
      <c r="R369" s="175" t="s">
        <v>107</v>
      </c>
    </row>
    <row r="370" spans="2:18" ht="20.100000000000001" customHeight="1" x14ac:dyDescent="0.4">
      <c r="B370" s="173" t="str">
        <f t="shared" si="16"/>
        <v/>
      </c>
      <c r="C370" s="173" t="str">
        <f t="shared" si="17"/>
        <v/>
      </c>
      <c r="D370" s="173" t="str">
        <f t="shared" si="18"/>
        <v/>
      </c>
      <c r="E370" s="174" t="s">
        <v>99</v>
      </c>
      <c r="F370" s="174" t="s">
        <v>483</v>
      </c>
      <c r="G370" s="174" t="s">
        <v>151</v>
      </c>
      <c r="H370" s="174" t="s">
        <v>218</v>
      </c>
      <c r="I370" s="174">
        <v>8</v>
      </c>
      <c r="J370" s="174"/>
      <c r="K370" s="174"/>
      <c r="L370" s="174" t="s">
        <v>152</v>
      </c>
      <c r="M370" s="174" t="s">
        <v>104</v>
      </c>
      <c r="N370" s="174">
        <v>0.76</v>
      </c>
      <c r="O370" s="174">
        <v>2.9</v>
      </c>
      <c r="P370" s="174" t="s">
        <v>110</v>
      </c>
      <c r="Q370" s="175" t="s">
        <v>521</v>
      </c>
      <c r="R370" s="175" t="s">
        <v>107</v>
      </c>
    </row>
    <row r="371" spans="2:18" ht="20.100000000000001" customHeight="1" x14ac:dyDescent="0.4">
      <c r="B371" s="173" t="str">
        <f t="shared" si="16"/>
        <v/>
      </c>
      <c r="C371" s="173" t="str">
        <f t="shared" si="17"/>
        <v/>
      </c>
      <c r="D371" s="173" t="str">
        <f t="shared" si="18"/>
        <v/>
      </c>
      <c r="E371" s="174" t="s">
        <v>99</v>
      </c>
      <c r="F371" s="174" t="s">
        <v>483</v>
      </c>
      <c r="G371" s="174" t="s">
        <v>221</v>
      </c>
      <c r="H371" s="174" t="s">
        <v>102</v>
      </c>
      <c r="I371" s="174">
        <v>8</v>
      </c>
      <c r="J371" s="174"/>
      <c r="K371" s="174"/>
      <c r="L371" s="174" t="s">
        <v>222</v>
      </c>
      <c r="M371" s="174" t="s">
        <v>104</v>
      </c>
      <c r="N371" s="174">
        <v>0.77</v>
      </c>
      <c r="O371" s="174">
        <v>2.9</v>
      </c>
      <c r="P371" s="174" t="s">
        <v>110</v>
      </c>
      <c r="Q371" s="175" t="s">
        <v>522</v>
      </c>
      <c r="R371" s="175" t="s">
        <v>107</v>
      </c>
    </row>
    <row r="372" spans="2:18" ht="20.100000000000001" customHeight="1" x14ac:dyDescent="0.4">
      <c r="B372" s="173" t="str">
        <f t="shared" si="16"/>
        <v/>
      </c>
      <c r="C372" s="173" t="str">
        <f t="shared" si="17"/>
        <v/>
      </c>
      <c r="D372" s="173" t="str">
        <f t="shared" si="18"/>
        <v/>
      </c>
      <c r="E372" s="174" t="s">
        <v>99</v>
      </c>
      <c r="F372" s="174" t="s">
        <v>483</v>
      </c>
      <c r="G372" s="174" t="s">
        <v>221</v>
      </c>
      <c r="H372" s="174" t="s">
        <v>140</v>
      </c>
      <c r="I372" s="174">
        <v>7</v>
      </c>
      <c r="J372" s="174"/>
      <c r="K372" s="174"/>
      <c r="L372" s="174" t="s">
        <v>222</v>
      </c>
      <c r="M372" s="174" t="s">
        <v>104</v>
      </c>
      <c r="N372" s="174">
        <v>0.76</v>
      </c>
      <c r="O372" s="174">
        <v>2.9</v>
      </c>
      <c r="P372" s="174" t="s">
        <v>110</v>
      </c>
      <c r="Q372" s="175" t="s">
        <v>523</v>
      </c>
      <c r="R372" s="175" t="s">
        <v>107</v>
      </c>
    </row>
    <row r="373" spans="2:18" ht="20.100000000000001" customHeight="1" x14ac:dyDescent="0.4">
      <c r="B373" s="173" t="str">
        <f t="shared" si="16"/>
        <v/>
      </c>
      <c r="C373" s="173" t="str">
        <f t="shared" si="17"/>
        <v/>
      </c>
      <c r="D373" s="173" t="str">
        <f t="shared" si="18"/>
        <v/>
      </c>
      <c r="E373" s="174" t="s">
        <v>99</v>
      </c>
      <c r="F373" s="174" t="s">
        <v>483</v>
      </c>
      <c r="G373" s="174" t="s">
        <v>221</v>
      </c>
      <c r="H373" s="174" t="s">
        <v>102</v>
      </c>
      <c r="I373" s="174">
        <v>7</v>
      </c>
      <c r="J373" s="174"/>
      <c r="K373" s="174"/>
      <c r="L373" s="174" t="s">
        <v>275</v>
      </c>
      <c r="M373" s="174" t="s">
        <v>104</v>
      </c>
      <c r="N373" s="174">
        <v>0.76</v>
      </c>
      <c r="O373" s="174">
        <v>2.9</v>
      </c>
      <c r="P373" s="174" t="s">
        <v>110</v>
      </c>
      <c r="Q373" s="175" t="s">
        <v>524</v>
      </c>
      <c r="R373" s="175" t="s">
        <v>107</v>
      </c>
    </row>
    <row r="374" spans="2:18" ht="20.100000000000001" customHeight="1" x14ac:dyDescent="0.4">
      <c r="B374" s="173" t="str">
        <f t="shared" si="16"/>
        <v/>
      </c>
      <c r="C374" s="173" t="str">
        <f t="shared" si="17"/>
        <v/>
      </c>
      <c r="D374" s="173" t="str">
        <f t="shared" si="18"/>
        <v/>
      </c>
      <c r="E374" s="174" t="s">
        <v>99</v>
      </c>
      <c r="F374" s="174" t="s">
        <v>483</v>
      </c>
      <c r="G374" s="174" t="s">
        <v>224</v>
      </c>
      <c r="H374" s="174" t="s">
        <v>102</v>
      </c>
      <c r="I374" s="174">
        <v>8</v>
      </c>
      <c r="J374" s="174"/>
      <c r="K374" s="174"/>
      <c r="L374" s="174" t="s">
        <v>225</v>
      </c>
      <c r="M374" s="174" t="s">
        <v>104</v>
      </c>
      <c r="N374" s="174">
        <v>0.77</v>
      </c>
      <c r="O374" s="174">
        <v>2.9</v>
      </c>
      <c r="P374" s="174" t="s">
        <v>110</v>
      </c>
      <c r="Q374" s="175" t="s">
        <v>525</v>
      </c>
      <c r="R374" s="175" t="s">
        <v>107</v>
      </c>
    </row>
    <row r="375" spans="2:18" ht="20.100000000000001" customHeight="1" x14ac:dyDescent="0.4">
      <c r="B375" s="173" t="str">
        <f t="shared" si="16"/>
        <v/>
      </c>
      <c r="C375" s="173" t="str">
        <f t="shared" si="17"/>
        <v/>
      </c>
      <c r="D375" s="173" t="str">
        <f t="shared" si="18"/>
        <v/>
      </c>
      <c r="E375" s="174" t="s">
        <v>99</v>
      </c>
      <c r="F375" s="174" t="s">
        <v>483</v>
      </c>
      <c r="G375" s="174" t="s">
        <v>224</v>
      </c>
      <c r="H375" s="174" t="s">
        <v>140</v>
      </c>
      <c r="I375" s="174">
        <v>7</v>
      </c>
      <c r="J375" s="174"/>
      <c r="K375" s="174"/>
      <c r="L375" s="174" t="s">
        <v>225</v>
      </c>
      <c r="M375" s="174" t="s">
        <v>104</v>
      </c>
      <c r="N375" s="174">
        <v>0.75</v>
      </c>
      <c r="O375" s="174">
        <v>2.9</v>
      </c>
      <c r="P375" s="174" t="s">
        <v>110</v>
      </c>
      <c r="Q375" s="175" t="s">
        <v>526</v>
      </c>
      <c r="R375" s="175" t="s">
        <v>107</v>
      </c>
    </row>
    <row r="376" spans="2:18" ht="20.100000000000001" customHeight="1" x14ac:dyDescent="0.4">
      <c r="B376" s="173" t="str">
        <f t="shared" si="16"/>
        <v/>
      </c>
      <c r="C376" s="173" t="str">
        <f t="shared" si="17"/>
        <v/>
      </c>
      <c r="D376" s="173" t="str">
        <f t="shared" si="18"/>
        <v/>
      </c>
      <c r="E376" s="174" t="s">
        <v>99</v>
      </c>
      <c r="F376" s="174" t="s">
        <v>483</v>
      </c>
      <c r="G376" s="174" t="s">
        <v>224</v>
      </c>
      <c r="H376" s="174" t="s">
        <v>102</v>
      </c>
      <c r="I376" s="174">
        <v>7</v>
      </c>
      <c r="J376" s="174"/>
      <c r="K376" s="174"/>
      <c r="L376" s="174" t="s">
        <v>278</v>
      </c>
      <c r="M376" s="174" t="s">
        <v>104</v>
      </c>
      <c r="N376" s="174">
        <v>0.76</v>
      </c>
      <c r="O376" s="174">
        <v>2.9</v>
      </c>
      <c r="P376" s="174" t="s">
        <v>110</v>
      </c>
      <c r="Q376" s="175" t="s">
        <v>527</v>
      </c>
      <c r="R376" s="175" t="s">
        <v>107</v>
      </c>
    </row>
    <row r="377" spans="2:18" ht="20.100000000000001" customHeight="1" x14ac:dyDescent="0.4">
      <c r="B377" s="173" t="str">
        <f t="shared" si="16"/>
        <v/>
      </c>
      <c r="C377" s="173" t="str">
        <f t="shared" si="17"/>
        <v/>
      </c>
      <c r="D377" s="173" t="str">
        <f t="shared" si="18"/>
        <v/>
      </c>
      <c r="E377" s="174" t="s">
        <v>99</v>
      </c>
      <c r="F377" s="174" t="s">
        <v>483</v>
      </c>
      <c r="G377" s="174" t="s">
        <v>227</v>
      </c>
      <c r="H377" s="174" t="s">
        <v>102</v>
      </c>
      <c r="I377" s="174">
        <v>8</v>
      </c>
      <c r="J377" s="174"/>
      <c r="K377" s="174"/>
      <c r="L377" s="174" t="s">
        <v>228</v>
      </c>
      <c r="M377" s="174" t="s">
        <v>104</v>
      </c>
      <c r="N377" s="174">
        <v>0.76</v>
      </c>
      <c r="O377" s="174">
        <v>2.9</v>
      </c>
      <c r="P377" s="174" t="s">
        <v>110</v>
      </c>
      <c r="Q377" s="175" t="s">
        <v>528</v>
      </c>
      <c r="R377" s="175" t="s">
        <v>107</v>
      </c>
    </row>
    <row r="378" spans="2:18" ht="20.100000000000001" customHeight="1" x14ac:dyDescent="0.4">
      <c r="B378" s="173" t="str">
        <f t="shared" si="16"/>
        <v/>
      </c>
      <c r="C378" s="173" t="str">
        <f t="shared" si="17"/>
        <v/>
      </c>
      <c r="D378" s="173" t="str">
        <f t="shared" si="18"/>
        <v/>
      </c>
      <c r="E378" s="174" t="s">
        <v>99</v>
      </c>
      <c r="F378" s="174" t="s">
        <v>483</v>
      </c>
      <c r="G378" s="174" t="s">
        <v>230</v>
      </c>
      <c r="H378" s="174" t="s">
        <v>102</v>
      </c>
      <c r="I378" s="174">
        <v>8</v>
      </c>
      <c r="J378" s="174"/>
      <c r="K378" s="174"/>
      <c r="L378" s="174" t="s">
        <v>231</v>
      </c>
      <c r="M378" s="174" t="s">
        <v>104</v>
      </c>
      <c r="N378" s="174">
        <v>0.76</v>
      </c>
      <c r="O378" s="174">
        <v>2.9</v>
      </c>
      <c r="P378" s="174" t="s">
        <v>110</v>
      </c>
      <c r="Q378" s="175" t="s">
        <v>529</v>
      </c>
      <c r="R378" s="175" t="s">
        <v>107</v>
      </c>
    </row>
    <row r="379" spans="2:18" ht="20.100000000000001" customHeight="1" x14ac:dyDescent="0.4">
      <c r="B379" s="173" t="str">
        <f t="shared" si="16"/>
        <v/>
      </c>
      <c r="C379" s="173" t="str">
        <f t="shared" si="17"/>
        <v/>
      </c>
      <c r="D379" s="173" t="str">
        <f t="shared" si="18"/>
        <v/>
      </c>
      <c r="E379" s="174" t="s">
        <v>99</v>
      </c>
      <c r="F379" s="174" t="s">
        <v>483</v>
      </c>
      <c r="G379" s="174" t="s">
        <v>101</v>
      </c>
      <c r="H379" s="174" t="s">
        <v>140</v>
      </c>
      <c r="I379" s="174">
        <v>10</v>
      </c>
      <c r="J379" s="174"/>
      <c r="K379" s="174"/>
      <c r="L379" s="174" t="s">
        <v>140</v>
      </c>
      <c r="M379" s="174" t="s">
        <v>190</v>
      </c>
      <c r="N379" s="174">
        <v>0.78</v>
      </c>
      <c r="O379" s="174">
        <v>3</v>
      </c>
      <c r="P379" s="174" t="s">
        <v>110</v>
      </c>
      <c r="Q379" s="175" t="s">
        <v>530</v>
      </c>
      <c r="R379" s="175" t="s">
        <v>107</v>
      </c>
    </row>
    <row r="380" spans="2:18" ht="20.100000000000001" customHeight="1" x14ac:dyDescent="0.4">
      <c r="B380" s="173" t="str">
        <f t="shared" si="16"/>
        <v/>
      </c>
      <c r="C380" s="173" t="str">
        <f t="shared" si="17"/>
        <v/>
      </c>
      <c r="D380" s="173" t="str">
        <f t="shared" si="18"/>
        <v/>
      </c>
      <c r="E380" s="174" t="s">
        <v>99</v>
      </c>
      <c r="F380" s="174" t="s">
        <v>483</v>
      </c>
      <c r="G380" s="174" t="s">
        <v>125</v>
      </c>
      <c r="H380" s="174" t="s">
        <v>126</v>
      </c>
      <c r="I380" s="174">
        <v>10</v>
      </c>
      <c r="J380" s="174"/>
      <c r="K380" s="174"/>
      <c r="L380" s="174" t="s">
        <v>140</v>
      </c>
      <c r="M380" s="174" t="s">
        <v>190</v>
      </c>
      <c r="N380" s="174">
        <v>0.78</v>
      </c>
      <c r="O380" s="174">
        <v>3</v>
      </c>
      <c r="P380" s="174" t="s">
        <v>110</v>
      </c>
      <c r="Q380" s="175" t="s">
        <v>531</v>
      </c>
      <c r="R380" s="175" t="s">
        <v>107</v>
      </c>
    </row>
    <row r="381" spans="2:18" ht="20.100000000000001" customHeight="1" x14ac:dyDescent="0.4">
      <c r="B381" s="173" t="str">
        <f t="shared" si="16"/>
        <v/>
      </c>
      <c r="C381" s="173" t="str">
        <f t="shared" si="17"/>
        <v/>
      </c>
      <c r="D381" s="173" t="str">
        <f t="shared" si="18"/>
        <v/>
      </c>
      <c r="E381" s="174" t="s">
        <v>99</v>
      </c>
      <c r="F381" s="174" t="s">
        <v>483</v>
      </c>
      <c r="G381" s="174" t="s">
        <v>125</v>
      </c>
      <c r="H381" s="174" t="s">
        <v>126</v>
      </c>
      <c r="I381" s="174">
        <v>9</v>
      </c>
      <c r="J381" s="174"/>
      <c r="K381" s="174"/>
      <c r="L381" s="174" t="s">
        <v>218</v>
      </c>
      <c r="M381" s="174" t="s">
        <v>190</v>
      </c>
      <c r="N381" s="174">
        <v>0.77</v>
      </c>
      <c r="O381" s="174">
        <v>3</v>
      </c>
      <c r="P381" s="174" t="s">
        <v>110</v>
      </c>
      <c r="Q381" s="175" t="s">
        <v>532</v>
      </c>
      <c r="R381" s="175" t="s">
        <v>107</v>
      </c>
    </row>
    <row r="382" spans="2:18" ht="20.100000000000001" customHeight="1" x14ac:dyDescent="0.4">
      <c r="B382" s="173" t="str">
        <f t="shared" si="16"/>
        <v/>
      </c>
      <c r="C382" s="173" t="str">
        <f t="shared" si="17"/>
        <v/>
      </c>
      <c r="D382" s="173" t="str">
        <f t="shared" si="18"/>
        <v/>
      </c>
      <c r="E382" s="174" t="s">
        <v>99</v>
      </c>
      <c r="F382" s="174" t="s">
        <v>483</v>
      </c>
      <c r="G382" s="174" t="s">
        <v>151</v>
      </c>
      <c r="H382" s="174" t="s">
        <v>152</v>
      </c>
      <c r="I382" s="174">
        <v>10</v>
      </c>
      <c r="J382" s="174"/>
      <c r="K382" s="174"/>
      <c r="L382" s="174" t="s">
        <v>102</v>
      </c>
      <c r="M382" s="174" t="s">
        <v>190</v>
      </c>
      <c r="N382" s="174">
        <v>0.77</v>
      </c>
      <c r="O382" s="174">
        <v>3</v>
      </c>
      <c r="P382" s="174" t="s">
        <v>192</v>
      </c>
      <c r="Q382" s="175" t="s">
        <v>533</v>
      </c>
      <c r="R382" s="175" t="s">
        <v>107</v>
      </c>
    </row>
    <row r="383" spans="2:18" ht="20.100000000000001" customHeight="1" x14ac:dyDescent="0.4">
      <c r="B383" s="173" t="str">
        <f t="shared" si="16"/>
        <v/>
      </c>
      <c r="C383" s="173" t="str">
        <f t="shared" si="17"/>
        <v/>
      </c>
      <c r="D383" s="173" t="str">
        <f t="shared" si="18"/>
        <v/>
      </c>
      <c r="E383" s="174" t="s">
        <v>99</v>
      </c>
      <c r="F383" s="174" t="s">
        <v>483</v>
      </c>
      <c r="G383" s="174" t="s">
        <v>151</v>
      </c>
      <c r="H383" s="174" t="s">
        <v>152</v>
      </c>
      <c r="I383" s="174">
        <v>9</v>
      </c>
      <c r="J383" s="174"/>
      <c r="K383" s="174"/>
      <c r="L383" s="174" t="s">
        <v>140</v>
      </c>
      <c r="M383" s="174" t="s">
        <v>190</v>
      </c>
      <c r="N383" s="174">
        <v>0.77</v>
      </c>
      <c r="O383" s="174">
        <v>3</v>
      </c>
      <c r="P383" s="174" t="s">
        <v>110</v>
      </c>
      <c r="Q383" s="175" t="s">
        <v>534</v>
      </c>
      <c r="R383" s="175" t="s">
        <v>107</v>
      </c>
    </row>
    <row r="384" spans="2:18" ht="20.100000000000001" customHeight="1" x14ac:dyDescent="0.4">
      <c r="B384" s="173" t="str">
        <f t="shared" si="16"/>
        <v/>
      </c>
      <c r="C384" s="173" t="str">
        <f t="shared" si="17"/>
        <v/>
      </c>
      <c r="D384" s="173" t="str">
        <f t="shared" si="18"/>
        <v/>
      </c>
      <c r="E384" s="174" t="s">
        <v>99</v>
      </c>
      <c r="F384" s="174" t="s">
        <v>483</v>
      </c>
      <c r="G384" s="174" t="s">
        <v>128</v>
      </c>
      <c r="H384" s="174" t="s">
        <v>140</v>
      </c>
      <c r="I384" s="174">
        <v>10</v>
      </c>
      <c r="J384" s="174"/>
      <c r="K384" s="174"/>
      <c r="L384" s="174" t="s">
        <v>129</v>
      </c>
      <c r="M384" s="174" t="s">
        <v>190</v>
      </c>
      <c r="N384" s="174">
        <v>0.78</v>
      </c>
      <c r="O384" s="174">
        <v>3</v>
      </c>
      <c r="P384" s="174" t="s">
        <v>110</v>
      </c>
      <c r="Q384" s="175" t="s">
        <v>535</v>
      </c>
      <c r="R384" s="175" t="s">
        <v>107</v>
      </c>
    </row>
    <row r="385" spans="2:18" ht="20.100000000000001" customHeight="1" x14ac:dyDescent="0.4">
      <c r="B385" s="173" t="str">
        <f t="shared" si="16"/>
        <v/>
      </c>
      <c r="C385" s="173" t="str">
        <f t="shared" si="17"/>
        <v/>
      </c>
      <c r="D385" s="173" t="str">
        <f t="shared" si="18"/>
        <v/>
      </c>
      <c r="E385" s="174" t="s">
        <v>99</v>
      </c>
      <c r="F385" s="174" t="s">
        <v>483</v>
      </c>
      <c r="G385" s="174" t="s">
        <v>128</v>
      </c>
      <c r="H385" s="174" t="s">
        <v>218</v>
      </c>
      <c r="I385" s="174">
        <v>9</v>
      </c>
      <c r="J385" s="174"/>
      <c r="K385" s="174"/>
      <c r="L385" s="174" t="s">
        <v>129</v>
      </c>
      <c r="M385" s="174" t="s">
        <v>190</v>
      </c>
      <c r="N385" s="174">
        <v>0.77</v>
      </c>
      <c r="O385" s="174">
        <v>3</v>
      </c>
      <c r="P385" s="174" t="s">
        <v>110</v>
      </c>
      <c r="Q385" s="175" t="s">
        <v>536</v>
      </c>
      <c r="R385" s="175" t="s">
        <v>107</v>
      </c>
    </row>
    <row r="386" spans="2:18" ht="20.100000000000001" customHeight="1" x14ac:dyDescent="0.4">
      <c r="B386" s="173" t="str">
        <f t="shared" si="16"/>
        <v/>
      </c>
      <c r="C386" s="173" t="str">
        <f t="shared" si="17"/>
        <v/>
      </c>
      <c r="D386" s="173" t="str">
        <f t="shared" si="18"/>
        <v/>
      </c>
      <c r="E386" s="174" t="s">
        <v>99</v>
      </c>
      <c r="F386" s="174" t="s">
        <v>483</v>
      </c>
      <c r="G386" s="174" t="s">
        <v>132</v>
      </c>
      <c r="H386" s="174" t="s">
        <v>140</v>
      </c>
      <c r="I386" s="174">
        <v>10</v>
      </c>
      <c r="J386" s="174"/>
      <c r="K386" s="174"/>
      <c r="L386" s="174" t="s">
        <v>133</v>
      </c>
      <c r="M386" s="174" t="s">
        <v>190</v>
      </c>
      <c r="N386" s="174">
        <v>0.78</v>
      </c>
      <c r="O386" s="174">
        <v>3</v>
      </c>
      <c r="P386" s="174" t="s">
        <v>110</v>
      </c>
      <c r="Q386" s="175" t="s">
        <v>537</v>
      </c>
      <c r="R386" s="175" t="s">
        <v>107</v>
      </c>
    </row>
    <row r="387" spans="2:18" ht="20.100000000000001" customHeight="1" x14ac:dyDescent="0.4">
      <c r="B387" s="173" t="str">
        <f t="shared" si="16"/>
        <v/>
      </c>
      <c r="C387" s="173" t="str">
        <f t="shared" si="17"/>
        <v/>
      </c>
      <c r="D387" s="173" t="str">
        <f t="shared" si="18"/>
        <v/>
      </c>
      <c r="E387" s="174" t="s">
        <v>99</v>
      </c>
      <c r="F387" s="174" t="s">
        <v>483</v>
      </c>
      <c r="G387" s="174" t="s">
        <v>132</v>
      </c>
      <c r="H387" s="174" t="s">
        <v>218</v>
      </c>
      <c r="I387" s="174">
        <v>9</v>
      </c>
      <c r="J387" s="174"/>
      <c r="K387" s="174"/>
      <c r="L387" s="174" t="s">
        <v>133</v>
      </c>
      <c r="M387" s="174" t="s">
        <v>190</v>
      </c>
      <c r="N387" s="174">
        <v>0.77</v>
      </c>
      <c r="O387" s="174">
        <v>3</v>
      </c>
      <c r="P387" s="174" t="s">
        <v>110</v>
      </c>
      <c r="Q387" s="175" t="s">
        <v>538</v>
      </c>
      <c r="R387" s="175" t="s">
        <v>107</v>
      </c>
    </row>
    <row r="388" spans="2:18" ht="20.100000000000001" customHeight="1" x14ac:dyDescent="0.4">
      <c r="B388" s="173" t="str">
        <f t="shared" si="16"/>
        <v/>
      </c>
      <c r="C388" s="173" t="str">
        <f t="shared" si="17"/>
        <v/>
      </c>
      <c r="D388" s="173" t="str">
        <f t="shared" si="18"/>
        <v/>
      </c>
      <c r="E388" s="174" t="s">
        <v>99</v>
      </c>
      <c r="F388" s="174" t="s">
        <v>483</v>
      </c>
      <c r="G388" s="174" t="s">
        <v>125</v>
      </c>
      <c r="H388" s="174" t="s">
        <v>140</v>
      </c>
      <c r="I388" s="174">
        <v>10</v>
      </c>
      <c r="J388" s="174"/>
      <c r="K388" s="174"/>
      <c r="L388" s="174" t="s">
        <v>126</v>
      </c>
      <c r="M388" s="174" t="s">
        <v>190</v>
      </c>
      <c r="N388" s="174">
        <v>0.78</v>
      </c>
      <c r="O388" s="174">
        <v>3</v>
      </c>
      <c r="P388" s="174" t="s">
        <v>110</v>
      </c>
      <c r="Q388" s="175" t="s">
        <v>539</v>
      </c>
      <c r="R388" s="175" t="s">
        <v>107</v>
      </c>
    </row>
    <row r="389" spans="2:18" ht="20.100000000000001" customHeight="1" x14ac:dyDescent="0.4">
      <c r="B389" s="173" t="str">
        <f t="shared" si="16"/>
        <v/>
      </c>
      <c r="C389" s="173" t="str">
        <f t="shared" si="17"/>
        <v/>
      </c>
      <c r="D389" s="173" t="str">
        <f t="shared" si="18"/>
        <v/>
      </c>
      <c r="E389" s="174" t="s">
        <v>99</v>
      </c>
      <c r="F389" s="174" t="s">
        <v>483</v>
      </c>
      <c r="G389" s="174" t="s">
        <v>125</v>
      </c>
      <c r="H389" s="174" t="s">
        <v>218</v>
      </c>
      <c r="I389" s="174">
        <v>9</v>
      </c>
      <c r="J389" s="174"/>
      <c r="K389" s="174"/>
      <c r="L389" s="174" t="s">
        <v>126</v>
      </c>
      <c r="M389" s="174" t="s">
        <v>190</v>
      </c>
      <c r="N389" s="174">
        <v>0.77</v>
      </c>
      <c r="O389" s="174">
        <v>3</v>
      </c>
      <c r="P389" s="174" t="s">
        <v>110</v>
      </c>
      <c r="Q389" s="175" t="s">
        <v>540</v>
      </c>
      <c r="R389" s="175" t="s">
        <v>107</v>
      </c>
    </row>
    <row r="390" spans="2:18" ht="20.100000000000001" customHeight="1" x14ac:dyDescent="0.4">
      <c r="B390" s="173" t="str">
        <f t="shared" si="16"/>
        <v/>
      </c>
      <c r="C390" s="173" t="str">
        <f t="shared" si="17"/>
        <v/>
      </c>
      <c r="D390" s="173" t="str">
        <f t="shared" si="18"/>
        <v/>
      </c>
      <c r="E390" s="174" t="s">
        <v>99</v>
      </c>
      <c r="F390" s="174" t="s">
        <v>483</v>
      </c>
      <c r="G390" s="174" t="s">
        <v>151</v>
      </c>
      <c r="H390" s="174" t="s">
        <v>102</v>
      </c>
      <c r="I390" s="174">
        <v>10</v>
      </c>
      <c r="J390" s="174"/>
      <c r="K390" s="174"/>
      <c r="L390" s="174" t="s">
        <v>152</v>
      </c>
      <c r="M390" s="174" t="s">
        <v>190</v>
      </c>
      <c r="N390" s="174">
        <v>0.79</v>
      </c>
      <c r="O390" s="174">
        <v>3</v>
      </c>
      <c r="P390" s="174" t="s">
        <v>110</v>
      </c>
      <c r="Q390" s="175" t="s">
        <v>541</v>
      </c>
      <c r="R390" s="175" t="s">
        <v>107</v>
      </c>
    </row>
    <row r="391" spans="2:18" ht="20.100000000000001" customHeight="1" x14ac:dyDescent="0.4">
      <c r="B391" s="173" t="str">
        <f t="shared" si="16"/>
        <v/>
      </c>
      <c r="C391" s="173" t="str">
        <f t="shared" si="17"/>
        <v/>
      </c>
      <c r="D391" s="173" t="str">
        <f t="shared" si="18"/>
        <v/>
      </c>
      <c r="E391" s="174" t="s">
        <v>99</v>
      </c>
      <c r="F391" s="174" t="s">
        <v>483</v>
      </c>
      <c r="G391" s="174" t="s">
        <v>151</v>
      </c>
      <c r="H391" s="174" t="s">
        <v>140</v>
      </c>
      <c r="I391" s="174">
        <v>9</v>
      </c>
      <c r="J391" s="174"/>
      <c r="K391" s="174"/>
      <c r="L391" s="174" t="s">
        <v>152</v>
      </c>
      <c r="M391" s="174" t="s">
        <v>190</v>
      </c>
      <c r="N391" s="174">
        <v>0.77</v>
      </c>
      <c r="O391" s="174">
        <v>3</v>
      </c>
      <c r="P391" s="174" t="s">
        <v>110</v>
      </c>
      <c r="Q391" s="175" t="s">
        <v>542</v>
      </c>
      <c r="R391" s="175" t="s">
        <v>107</v>
      </c>
    </row>
    <row r="392" spans="2:18" ht="20.100000000000001" customHeight="1" x14ac:dyDescent="0.4">
      <c r="B392" s="173" t="str">
        <f t="shared" si="16"/>
        <v/>
      </c>
      <c r="C392" s="173" t="str">
        <f t="shared" si="17"/>
        <v/>
      </c>
      <c r="D392" s="173" t="str">
        <f t="shared" si="18"/>
        <v/>
      </c>
      <c r="E392" s="174" t="s">
        <v>99</v>
      </c>
      <c r="F392" s="174" t="s">
        <v>483</v>
      </c>
      <c r="G392" s="174" t="s">
        <v>101</v>
      </c>
      <c r="H392" s="174" t="s">
        <v>509</v>
      </c>
      <c r="I392" s="174">
        <v>6</v>
      </c>
      <c r="J392" s="174"/>
      <c r="K392" s="174"/>
      <c r="L392" s="174" t="s">
        <v>509</v>
      </c>
      <c r="M392" s="174" t="s">
        <v>104</v>
      </c>
      <c r="N392" s="174">
        <v>0.75</v>
      </c>
      <c r="O392" s="174">
        <v>3</v>
      </c>
      <c r="P392" s="174" t="s">
        <v>110</v>
      </c>
      <c r="Q392" s="175" t="s">
        <v>543</v>
      </c>
      <c r="R392" s="175" t="s">
        <v>107</v>
      </c>
    </row>
    <row r="393" spans="2:18" ht="20.100000000000001" customHeight="1" x14ac:dyDescent="0.4">
      <c r="B393" s="173" t="str">
        <f t="shared" si="16"/>
        <v/>
      </c>
      <c r="C393" s="173" t="str">
        <f t="shared" si="17"/>
        <v/>
      </c>
      <c r="D393" s="173" t="str">
        <f t="shared" si="18"/>
        <v/>
      </c>
      <c r="E393" s="174" t="s">
        <v>99</v>
      </c>
      <c r="F393" s="174" t="s">
        <v>483</v>
      </c>
      <c r="G393" s="174" t="s">
        <v>125</v>
      </c>
      <c r="H393" s="174" t="s">
        <v>544</v>
      </c>
      <c r="I393" s="174">
        <v>6</v>
      </c>
      <c r="J393" s="174"/>
      <c r="K393" s="174"/>
      <c r="L393" s="174" t="s">
        <v>509</v>
      </c>
      <c r="M393" s="174" t="s">
        <v>104</v>
      </c>
      <c r="N393" s="174">
        <v>0.75</v>
      </c>
      <c r="O393" s="174">
        <v>3</v>
      </c>
      <c r="P393" s="174" t="s">
        <v>110</v>
      </c>
      <c r="Q393" s="175" t="s">
        <v>545</v>
      </c>
      <c r="R393" s="175" t="s">
        <v>107</v>
      </c>
    </row>
    <row r="394" spans="2:18" ht="20.100000000000001" customHeight="1" x14ac:dyDescent="0.4">
      <c r="B394" s="173" t="str">
        <f t="shared" si="16"/>
        <v/>
      </c>
      <c r="C394" s="173" t="str">
        <f t="shared" si="17"/>
        <v/>
      </c>
      <c r="D394" s="173" t="str">
        <f t="shared" si="18"/>
        <v/>
      </c>
      <c r="E394" s="174" t="s">
        <v>99</v>
      </c>
      <c r="F394" s="174" t="s">
        <v>483</v>
      </c>
      <c r="G394" s="174" t="s">
        <v>221</v>
      </c>
      <c r="H394" s="174" t="s">
        <v>222</v>
      </c>
      <c r="I394" s="174">
        <v>6</v>
      </c>
      <c r="J394" s="174"/>
      <c r="K394" s="174"/>
      <c r="L394" s="174" t="s">
        <v>218</v>
      </c>
      <c r="M394" s="174" t="s">
        <v>104</v>
      </c>
      <c r="N394" s="174">
        <v>0.72</v>
      </c>
      <c r="O394" s="174">
        <v>3</v>
      </c>
      <c r="P394" s="174" t="s">
        <v>110</v>
      </c>
      <c r="Q394" s="175" t="s">
        <v>546</v>
      </c>
      <c r="R394" s="175" t="s">
        <v>107</v>
      </c>
    </row>
    <row r="395" spans="2:18" ht="20.100000000000001" customHeight="1" x14ac:dyDescent="0.4">
      <c r="B395" s="173" t="str">
        <f t="shared" si="16"/>
        <v/>
      </c>
      <c r="C395" s="173" t="str">
        <f t="shared" si="17"/>
        <v/>
      </c>
      <c r="D395" s="173" t="str">
        <f t="shared" si="18"/>
        <v/>
      </c>
      <c r="E395" s="174" t="s">
        <v>99</v>
      </c>
      <c r="F395" s="174" t="s">
        <v>483</v>
      </c>
      <c r="G395" s="174" t="s">
        <v>221</v>
      </c>
      <c r="H395" s="174" t="s">
        <v>275</v>
      </c>
      <c r="I395" s="174">
        <v>6</v>
      </c>
      <c r="J395" s="174"/>
      <c r="K395" s="174"/>
      <c r="L395" s="174" t="s">
        <v>140</v>
      </c>
      <c r="M395" s="174" t="s">
        <v>104</v>
      </c>
      <c r="N395" s="174">
        <v>0.71</v>
      </c>
      <c r="O395" s="174">
        <v>3</v>
      </c>
      <c r="P395" s="174" t="s">
        <v>110</v>
      </c>
      <c r="Q395" s="175" t="s">
        <v>547</v>
      </c>
      <c r="R395" s="175" t="s">
        <v>107</v>
      </c>
    </row>
    <row r="396" spans="2:18" ht="20.100000000000001" customHeight="1" x14ac:dyDescent="0.4">
      <c r="B396" s="173" t="str">
        <f t="shared" si="16"/>
        <v/>
      </c>
      <c r="C396" s="173" t="str">
        <f t="shared" si="17"/>
        <v/>
      </c>
      <c r="D396" s="173" t="str">
        <f t="shared" si="18"/>
        <v/>
      </c>
      <c r="E396" s="174" t="s">
        <v>99</v>
      </c>
      <c r="F396" s="174" t="s">
        <v>483</v>
      </c>
      <c r="G396" s="174" t="s">
        <v>224</v>
      </c>
      <c r="H396" s="174" t="s">
        <v>225</v>
      </c>
      <c r="I396" s="174">
        <v>6</v>
      </c>
      <c r="J396" s="174"/>
      <c r="K396" s="174"/>
      <c r="L396" s="174" t="s">
        <v>218</v>
      </c>
      <c r="M396" s="174" t="s">
        <v>104</v>
      </c>
      <c r="N396" s="174">
        <v>0.71</v>
      </c>
      <c r="O396" s="174">
        <v>3</v>
      </c>
      <c r="P396" s="174" t="s">
        <v>110</v>
      </c>
      <c r="Q396" s="175" t="s">
        <v>548</v>
      </c>
      <c r="R396" s="175" t="s">
        <v>107</v>
      </c>
    </row>
    <row r="397" spans="2:18" ht="20.100000000000001" customHeight="1" x14ac:dyDescent="0.4">
      <c r="B397" s="173" t="str">
        <f t="shared" si="16"/>
        <v/>
      </c>
      <c r="C397" s="173" t="str">
        <f t="shared" si="17"/>
        <v/>
      </c>
      <c r="D397" s="173" t="str">
        <f t="shared" si="18"/>
        <v/>
      </c>
      <c r="E397" s="174" t="s">
        <v>99</v>
      </c>
      <c r="F397" s="174" t="s">
        <v>483</v>
      </c>
      <c r="G397" s="174" t="s">
        <v>224</v>
      </c>
      <c r="H397" s="174" t="s">
        <v>278</v>
      </c>
      <c r="I397" s="174">
        <v>6</v>
      </c>
      <c r="J397" s="174"/>
      <c r="K397" s="174"/>
      <c r="L397" s="174" t="s">
        <v>140</v>
      </c>
      <c r="M397" s="174" t="s">
        <v>104</v>
      </c>
      <c r="N397" s="174">
        <v>0.71</v>
      </c>
      <c r="O397" s="174">
        <v>3</v>
      </c>
      <c r="P397" s="174" t="s">
        <v>110</v>
      </c>
      <c r="Q397" s="175" t="s">
        <v>549</v>
      </c>
      <c r="R397" s="175" t="s">
        <v>107</v>
      </c>
    </row>
    <row r="398" spans="2:18" ht="20.100000000000001" customHeight="1" x14ac:dyDescent="0.4">
      <c r="B398" s="173" t="str">
        <f t="shared" si="16"/>
        <v/>
      </c>
      <c r="C398" s="173" t="str">
        <f t="shared" si="17"/>
        <v/>
      </c>
      <c r="D398" s="173" t="str">
        <f t="shared" si="18"/>
        <v/>
      </c>
      <c r="E398" s="174" t="s">
        <v>99</v>
      </c>
      <c r="F398" s="174" t="s">
        <v>483</v>
      </c>
      <c r="G398" s="174" t="s">
        <v>227</v>
      </c>
      <c r="H398" s="174" t="s">
        <v>228</v>
      </c>
      <c r="I398" s="174">
        <v>7</v>
      </c>
      <c r="J398" s="174"/>
      <c r="K398" s="174"/>
      <c r="L398" s="174" t="s">
        <v>140</v>
      </c>
      <c r="M398" s="174" t="s">
        <v>104</v>
      </c>
      <c r="N398" s="174">
        <v>0.7</v>
      </c>
      <c r="O398" s="174">
        <v>3</v>
      </c>
      <c r="P398" s="174" t="s">
        <v>110</v>
      </c>
      <c r="Q398" s="175" t="s">
        <v>550</v>
      </c>
      <c r="R398" s="175" t="s">
        <v>107</v>
      </c>
    </row>
    <row r="399" spans="2:18" ht="20.100000000000001" customHeight="1" x14ac:dyDescent="0.4">
      <c r="B399" s="173" t="str">
        <f t="shared" si="16"/>
        <v/>
      </c>
      <c r="C399" s="173" t="str">
        <f t="shared" si="17"/>
        <v/>
      </c>
      <c r="D399" s="173" t="str">
        <f t="shared" si="18"/>
        <v/>
      </c>
      <c r="E399" s="174" t="s">
        <v>99</v>
      </c>
      <c r="F399" s="174" t="s">
        <v>483</v>
      </c>
      <c r="G399" s="174" t="s">
        <v>227</v>
      </c>
      <c r="H399" s="174" t="s">
        <v>228</v>
      </c>
      <c r="I399" s="174">
        <v>6</v>
      </c>
      <c r="J399" s="174"/>
      <c r="K399" s="174"/>
      <c r="L399" s="174" t="s">
        <v>218</v>
      </c>
      <c r="M399" s="174" t="s">
        <v>104</v>
      </c>
      <c r="N399" s="174">
        <v>0.7</v>
      </c>
      <c r="O399" s="174">
        <v>3</v>
      </c>
      <c r="P399" s="174" t="s">
        <v>110</v>
      </c>
      <c r="Q399" s="175" t="s">
        <v>551</v>
      </c>
      <c r="R399" s="175" t="s">
        <v>107</v>
      </c>
    </row>
    <row r="400" spans="2:18" ht="20.100000000000001" customHeight="1" x14ac:dyDescent="0.4">
      <c r="B400" s="173" t="str">
        <f t="shared" ref="B400:B458" si="19">IF(OR($C$9="",$C$10=""),"",IFERROR(IF(AND($U$20&lt;&gt;R400,$V$20&lt;&gt;R400),"－",IF(AND(COUNTIF($C$9,"*樹脂スペーサー*")&gt;0,OR(M400="空気",F400="一般",F400="一般ＰＧ")),"－",IF(AND($W$23&gt;0,$W$23&gt;=O400),$U$23,IF(AND($W$24&gt;0,$W$24&gt;=O400),$U$24,IF(AND($W$25&gt;0,$W$25&gt;=O400),$U$25,IF(AND($W$26&gt;0,$W$26&gt;=O400),$U$26,IF(AND($W$27&gt;0,$W$27&gt;=O400),$U$27,IF(AND($W$28&gt;0,$W$28&gt;=O400),$U$28,IF(AND($W$29&gt;0,$W$29&gt;=O400),$U$29,"－"))))))))),"－"))</f>
        <v/>
      </c>
      <c r="C400" s="173" t="str">
        <f t="shared" ref="C400:C458" si="20">IF(B400="","",IF(B400&lt;&gt;"－",VLOOKUP(B400,$U$23:$V$29,2,FALSE),"－"))</f>
        <v/>
      </c>
      <c r="D400" s="173" t="str">
        <f t="shared" ref="D400:D458" si="21">IF($H$9="","",IF(AND(COUNTIF($V$32,"*樹脂スペーサー*")&gt;0,OR(M400="空気",F400="一般",F400="一般ＰＧ")),"－",IF(AND($V$33&lt;&gt;R400,$W$33&lt;&gt;R400),"－",IF(MID($H$9,10,1)="Z",IF(N400&lt;=0.7,"○","－"),IF($V$34&gt;=O400,"○","－")))))</f>
        <v/>
      </c>
      <c r="E400" s="174" t="s">
        <v>99</v>
      </c>
      <c r="F400" s="174" t="s">
        <v>483</v>
      </c>
      <c r="G400" s="174" t="s">
        <v>230</v>
      </c>
      <c r="H400" s="174" t="s">
        <v>231</v>
      </c>
      <c r="I400" s="174">
        <v>7</v>
      </c>
      <c r="J400" s="174"/>
      <c r="K400" s="174"/>
      <c r="L400" s="174" t="s">
        <v>140</v>
      </c>
      <c r="M400" s="174" t="s">
        <v>104</v>
      </c>
      <c r="N400" s="174">
        <v>0.7</v>
      </c>
      <c r="O400" s="174">
        <v>3</v>
      </c>
      <c r="P400" s="174" t="s">
        <v>110</v>
      </c>
      <c r="Q400" s="175" t="s">
        <v>552</v>
      </c>
      <c r="R400" s="175" t="s">
        <v>107</v>
      </c>
    </row>
    <row r="401" spans="2:18" ht="20.100000000000001" customHeight="1" x14ac:dyDescent="0.4">
      <c r="B401" s="173" t="str">
        <f t="shared" si="19"/>
        <v/>
      </c>
      <c r="C401" s="173" t="str">
        <f t="shared" si="20"/>
        <v/>
      </c>
      <c r="D401" s="173" t="str">
        <f t="shared" si="21"/>
        <v/>
      </c>
      <c r="E401" s="174" t="s">
        <v>99</v>
      </c>
      <c r="F401" s="174" t="s">
        <v>483</v>
      </c>
      <c r="G401" s="174" t="s">
        <v>230</v>
      </c>
      <c r="H401" s="174" t="s">
        <v>231</v>
      </c>
      <c r="I401" s="174">
        <v>6</v>
      </c>
      <c r="J401" s="174"/>
      <c r="K401" s="174"/>
      <c r="L401" s="174" t="s">
        <v>218</v>
      </c>
      <c r="M401" s="174" t="s">
        <v>104</v>
      </c>
      <c r="N401" s="174">
        <v>0.7</v>
      </c>
      <c r="O401" s="174">
        <v>3</v>
      </c>
      <c r="P401" s="174" t="s">
        <v>110</v>
      </c>
      <c r="Q401" s="175" t="s">
        <v>553</v>
      </c>
      <c r="R401" s="175" t="s">
        <v>107</v>
      </c>
    </row>
    <row r="402" spans="2:18" ht="20.100000000000001" customHeight="1" x14ac:dyDescent="0.4">
      <c r="B402" s="173" t="str">
        <f t="shared" si="19"/>
        <v/>
      </c>
      <c r="C402" s="173" t="str">
        <f t="shared" si="20"/>
        <v/>
      </c>
      <c r="D402" s="173" t="str">
        <f t="shared" si="21"/>
        <v/>
      </c>
      <c r="E402" s="174" t="s">
        <v>99</v>
      </c>
      <c r="F402" s="174" t="s">
        <v>483</v>
      </c>
      <c r="G402" s="174" t="s">
        <v>125</v>
      </c>
      <c r="H402" s="174" t="s">
        <v>509</v>
      </c>
      <c r="I402" s="174">
        <v>6</v>
      </c>
      <c r="J402" s="174"/>
      <c r="K402" s="174"/>
      <c r="L402" s="174" t="s">
        <v>544</v>
      </c>
      <c r="M402" s="174" t="s">
        <v>104</v>
      </c>
      <c r="N402" s="174">
        <v>0.75</v>
      </c>
      <c r="O402" s="174">
        <v>3</v>
      </c>
      <c r="P402" s="174" t="s">
        <v>110</v>
      </c>
      <c r="Q402" s="175" t="s">
        <v>554</v>
      </c>
      <c r="R402" s="175" t="s">
        <v>107</v>
      </c>
    </row>
    <row r="403" spans="2:18" ht="20.100000000000001" customHeight="1" x14ac:dyDescent="0.4">
      <c r="B403" s="173" t="str">
        <f t="shared" si="19"/>
        <v/>
      </c>
      <c r="C403" s="173" t="str">
        <f t="shared" si="20"/>
        <v/>
      </c>
      <c r="D403" s="173" t="str">
        <f t="shared" si="21"/>
        <v/>
      </c>
      <c r="E403" s="174" t="s">
        <v>99</v>
      </c>
      <c r="F403" s="174" t="s">
        <v>483</v>
      </c>
      <c r="G403" s="174" t="s">
        <v>221</v>
      </c>
      <c r="H403" s="174" t="s">
        <v>218</v>
      </c>
      <c r="I403" s="174">
        <v>6</v>
      </c>
      <c r="J403" s="174"/>
      <c r="K403" s="174"/>
      <c r="L403" s="174" t="s">
        <v>222</v>
      </c>
      <c r="M403" s="174" t="s">
        <v>104</v>
      </c>
      <c r="N403" s="174">
        <v>0.74</v>
      </c>
      <c r="O403" s="174">
        <v>3</v>
      </c>
      <c r="P403" s="174" t="s">
        <v>110</v>
      </c>
      <c r="Q403" s="175" t="s">
        <v>555</v>
      </c>
      <c r="R403" s="175" t="s">
        <v>107</v>
      </c>
    </row>
    <row r="404" spans="2:18" ht="20.100000000000001" customHeight="1" x14ac:dyDescent="0.4">
      <c r="B404" s="173" t="str">
        <f t="shared" si="19"/>
        <v/>
      </c>
      <c r="C404" s="173" t="str">
        <f t="shared" si="20"/>
        <v/>
      </c>
      <c r="D404" s="173" t="str">
        <f t="shared" si="21"/>
        <v/>
      </c>
      <c r="E404" s="174" t="s">
        <v>99</v>
      </c>
      <c r="F404" s="174" t="s">
        <v>483</v>
      </c>
      <c r="G404" s="174" t="s">
        <v>221</v>
      </c>
      <c r="H404" s="174" t="s">
        <v>140</v>
      </c>
      <c r="I404" s="174">
        <v>6</v>
      </c>
      <c r="J404" s="174"/>
      <c r="K404" s="174"/>
      <c r="L404" s="174" t="s">
        <v>275</v>
      </c>
      <c r="M404" s="174" t="s">
        <v>104</v>
      </c>
      <c r="N404" s="174">
        <v>0.75</v>
      </c>
      <c r="O404" s="174">
        <v>3</v>
      </c>
      <c r="P404" s="174" t="s">
        <v>110</v>
      </c>
      <c r="Q404" s="175" t="s">
        <v>556</v>
      </c>
      <c r="R404" s="175" t="s">
        <v>107</v>
      </c>
    </row>
    <row r="405" spans="2:18" ht="20.100000000000001" customHeight="1" x14ac:dyDescent="0.4">
      <c r="B405" s="173" t="str">
        <f t="shared" si="19"/>
        <v/>
      </c>
      <c r="C405" s="173" t="str">
        <f t="shared" si="20"/>
        <v/>
      </c>
      <c r="D405" s="173" t="str">
        <f t="shared" si="21"/>
        <v/>
      </c>
      <c r="E405" s="174" t="s">
        <v>99</v>
      </c>
      <c r="F405" s="174" t="s">
        <v>483</v>
      </c>
      <c r="G405" s="174" t="s">
        <v>224</v>
      </c>
      <c r="H405" s="174" t="s">
        <v>218</v>
      </c>
      <c r="I405" s="174">
        <v>6</v>
      </c>
      <c r="J405" s="174"/>
      <c r="K405" s="174"/>
      <c r="L405" s="174" t="s">
        <v>225</v>
      </c>
      <c r="M405" s="174" t="s">
        <v>104</v>
      </c>
      <c r="N405" s="174">
        <v>0.74</v>
      </c>
      <c r="O405" s="174">
        <v>3</v>
      </c>
      <c r="P405" s="174" t="s">
        <v>110</v>
      </c>
      <c r="Q405" s="175" t="s">
        <v>557</v>
      </c>
      <c r="R405" s="175" t="s">
        <v>107</v>
      </c>
    </row>
    <row r="406" spans="2:18" ht="20.100000000000001" customHeight="1" x14ac:dyDescent="0.4">
      <c r="B406" s="173" t="str">
        <f t="shared" si="19"/>
        <v/>
      </c>
      <c r="C406" s="173" t="str">
        <f t="shared" si="20"/>
        <v/>
      </c>
      <c r="D406" s="173" t="str">
        <f t="shared" si="21"/>
        <v/>
      </c>
      <c r="E406" s="174" t="s">
        <v>99</v>
      </c>
      <c r="F406" s="174" t="s">
        <v>483</v>
      </c>
      <c r="G406" s="174" t="s">
        <v>224</v>
      </c>
      <c r="H406" s="174" t="s">
        <v>140</v>
      </c>
      <c r="I406" s="174">
        <v>6</v>
      </c>
      <c r="J406" s="174"/>
      <c r="K406" s="174"/>
      <c r="L406" s="174" t="s">
        <v>278</v>
      </c>
      <c r="M406" s="174" t="s">
        <v>104</v>
      </c>
      <c r="N406" s="174">
        <v>0.75</v>
      </c>
      <c r="O406" s="174">
        <v>3</v>
      </c>
      <c r="P406" s="174" t="s">
        <v>110</v>
      </c>
      <c r="Q406" s="175" t="s">
        <v>558</v>
      </c>
      <c r="R406" s="175" t="s">
        <v>107</v>
      </c>
    </row>
    <row r="407" spans="2:18" ht="20.100000000000001" customHeight="1" x14ac:dyDescent="0.4">
      <c r="B407" s="173" t="str">
        <f t="shared" si="19"/>
        <v/>
      </c>
      <c r="C407" s="173" t="str">
        <f t="shared" si="20"/>
        <v/>
      </c>
      <c r="D407" s="173" t="str">
        <f t="shared" si="21"/>
        <v/>
      </c>
      <c r="E407" s="174" t="s">
        <v>99</v>
      </c>
      <c r="F407" s="174" t="s">
        <v>483</v>
      </c>
      <c r="G407" s="174" t="s">
        <v>227</v>
      </c>
      <c r="H407" s="174" t="s">
        <v>140</v>
      </c>
      <c r="I407" s="174">
        <v>7</v>
      </c>
      <c r="J407" s="174"/>
      <c r="K407" s="174"/>
      <c r="L407" s="174" t="s">
        <v>228</v>
      </c>
      <c r="M407" s="174" t="s">
        <v>104</v>
      </c>
      <c r="N407" s="174">
        <v>0.74</v>
      </c>
      <c r="O407" s="174">
        <v>3</v>
      </c>
      <c r="P407" s="174" t="s">
        <v>110</v>
      </c>
      <c r="Q407" s="175" t="s">
        <v>559</v>
      </c>
      <c r="R407" s="175" t="s">
        <v>107</v>
      </c>
    </row>
    <row r="408" spans="2:18" ht="20.100000000000001" customHeight="1" x14ac:dyDescent="0.4">
      <c r="B408" s="173" t="str">
        <f t="shared" si="19"/>
        <v/>
      </c>
      <c r="C408" s="173" t="str">
        <f t="shared" si="20"/>
        <v/>
      </c>
      <c r="D408" s="173" t="str">
        <f t="shared" si="21"/>
        <v/>
      </c>
      <c r="E408" s="174" t="s">
        <v>99</v>
      </c>
      <c r="F408" s="174" t="s">
        <v>483</v>
      </c>
      <c r="G408" s="174" t="s">
        <v>227</v>
      </c>
      <c r="H408" s="174" t="s">
        <v>218</v>
      </c>
      <c r="I408" s="174">
        <v>6</v>
      </c>
      <c r="J408" s="174"/>
      <c r="K408" s="174"/>
      <c r="L408" s="174" t="s">
        <v>228</v>
      </c>
      <c r="M408" s="174" t="s">
        <v>104</v>
      </c>
      <c r="N408" s="174">
        <v>0.73</v>
      </c>
      <c r="O408" s="174">
        <v>3</v>
      </c>
      <c r="P408" s="174" t="s">
        <v>110</v>
      </c>
      <c r="Q408" s="175" t="s">
        <v>560</v>
      </c>
      <c r="R408" s="175" t="s">
        <v>107</v>
      </c>
    </row>
    <row r="409" spans="2:18" ht="20.100000000000001" customHeight="1" x14ac:dyDescent="0.4">
      <c r="B409" s="173" t="str">
        <f t="shared" si="19"/>
        <v/>
      </c>
      <c r="C409" s="173" t="str">
        <f t="shared" si="20"/>
        <v/>
      </c>
      <c r="D409" s="173" t="str">
        <f t="shared" si="21"/>
        <v/>
      </c>
      <c r="E409" s="174" t="s">
        <v>99</v>
      </c>
      <c r="F409" s="174" t="s">
        <v>483</v>
      </c>
      <c r="G409" s="174" t="s">
        <v>230</v>
      </c>
      <c r="H409" s="174" t="s">
        <v>140</v>
      </c>
      <c r="I409" s="174">
        <v>7</v>
      </c>
      <c r="J409" s="174"/>
      <c r="K409" s="174"/>
      <c r="L409" s="174" t="s">
        <v>231</v>
      </c>
      <c r="M409" s="174" t="s">
        <v>104</v>
      </c>
      <c r="N409" s="174">
        <v>0.74</v>
      </c>
      <c r="O409" s="174">
        <v>3</v>
      </c>
      <c r="P409" s="174" t="s">
        <v>110</v>
      </c>
      <c r="Q409" s="175" t="s">
        <v>561</v>
      </c>
      <c r="R409" s="175" t="s">
        <v>107</v>
      </c>
    </row>
    <row r="410" spans="2:18" ht="20.100000000000001" customHeight="1" x14ac:dyDescent="0.4">
      <c r="B410" s="173" t="str">
        <f t="shared" si="19"/>
        <v/>
      </c>
      <c r="C410" s="173" t="str">
        <f t="shared" si="20"/>
        <v/>
      </c>
      <c r="D410" s="173" t="str">
        <f t="shared" si="21"/>
        <v/>
      </c>
      <c r="E410" s="174" t="s">
        <v>99</v>
      </c>
      <c r="F410" s="174" t="s">
        <v>483</v>
      </c>
      <c r="G410" s="174" t="s">
        <v>230</v>
      </c>
      <c r="H410" s="174" t="s">
        <v>218</v>
      </c>
      <c r="I410" s="174">
        <v>6</v>
      </c>
      <c r="J410" s="174"/>
      <c r="K410" s="174"/>
      <c r="L410" s="174" t="s">
        <v>231</v>
      </c>
      <c r="M410" s="174" t="s">
        <v>104</v>
      </c>
      <c r="N410" s="174">
        <v>0.73</v>
      </c>
      <c r="O410" s="174">
        <v>3</v>
      </c>
      <c r="P410" s="174" t="s">
        <v>110</v>
      </c>
      <c r="Q410" s="175" t="s">
        <v>562</v>
      </c>
      <c r="R410" s="175" t="s">
        <v>107</v>
      </c>
    </row>
    <row r="411" spans="2:18" ht="20.100000000000001" customHeight="1" x14ac:dyDescent="0.4">
      <c r="B411" s="173" t="str">
        <f t="shared" si="19"/>
        <v/>
      </c>
      <c r="C411" s="173" t="str">
        <f t="shared" si="20"/>
        <v/>
      </c>
      <c r="D411" s="173" t="str">
        <f t="shared" si="21"/>
        <v/>
      </c>
      <c r="E411" s="174" t="s">
        <v>99</v>
      </c>
      <c r="F411" s="174" t="s">
        <v>483</v>
      </c>
      <c r="G411" s="174" t="s">
        <v>101</v>
      </c>
      <c r="H411" s="174" t="s">
        <v>218</v>
      </c>
      <c r="I411" s="174">
        <v>8</v>
      </c>
      <c r="J411" s="174"/>
      <c r="K411" s="174"/>
      <c r="L411" s="174" t="s">
        <v>218</v>
      </c>
      <c r="M411" s="174" t="s">
        <v>190</v>
      </c>
      <c r="N411" s="174">
        <v>0.76</v>
      </c>
      <c r="O411" s="174">
        <v>3.1</v>
      </c>
      <c r="P411" s="174" t="s">
        <v>110</v>
      </c>
      <c r="Q411" s="175" t="s">
        <v>563</v>
      </c>
      <c r="R411" s="175" t="s">
        <v>107</v>
      </c>
    </row>
    <row r="412" spans="2:18" ht="20.100000000000001" customHeight="1" x14ac:dyDescent="0.4">
      <c r="B412" s="173" t="str">
        <f t="shared" si="19"/>
        <v/>
      </c>
      <c r="C412" s="173" t="str">
        <f t="shared" si="20"/>
        <v/>
      </c>
      <c r="D412" s="173" t="str">
        <f t="shared" si="21"/>
        <v/>
      </c>
      <c r="E412" s="174" t="s">
        <v>99</v>
      </c>
      <c r="F412" s="174" t="s">
        <v>483</v>
      </c>
      <c r="G412" s="174" t="s">
        <v>125</v>
      </c>
      <c r="H412" s="174" t="s">
        <v>126</v>
      </c>
      <c r="I412" s="174">
        <v>8</v>
      </c>
      <c r="J412" s="174"/>
      <c r="K412" s="174"/>
      <c r="L412" s="174" t="s">
        <v>509</v>
      </c>
      <c r="M412" s="174" t="s">
        <v>190</v>
      </c>
      <c r="N412" s="174">
        <v>0.77</v>
      </c>
      <c r="O412" s="174">
        <v>3.1</v>
      </c>
      <c r="P412" s="174" t="s">
        <v>110</v>
      </c>
      <c r="Q412" s="175" t="s">
        <v>564</v>
      </c>
      <c r="R412" s="175" t="s">
        <v>107</v>
      </c>
    </row>
    <row r="413" spans="2:18" ht="20.100000000000001" customHeight="1" x14ac:dyDescent="0.4">
      <c r="B413" s="173" t="str">
        <f t="shared" si="19"/>
        <v/>
      </c>
      <c r="C413" s="173" t="str">
        <f t="shared" si="20"/>
        <v/>
      </c>
      <c r="D413" s="173" t="str">
        <f t="shared" si="21"/>
        <v/>
      </c>
      <c r="E413" s="174" t="s">
        <v>99</v>
      </c>
      <c r="F413" s="174" t="s">
        <v>483</v>
      </c>
      <c r="G413" s="174" t="s">
        <v>151</v>
      </c>
      <c r="H413" s="174" t="s">
        <v>152</v>
      </c>
      <c r="I413" s="174">
        <v>8</v>
      </c>
      <c r="J413" s="174"/>
      <c r="K413" s="174"/>
      <c r="L413" s="174" t="s">
        <v>218</v>
      </c>
      <c r="M413" s="174" t="s">
        <v>190</v>
      </c>
      <c r="N413" s="174">
        <v>0.76</v>
      </c>
      <c r="O413" s="174">
        <v>3.1</v>
      </c>
      <c r="P413" s="174" t="s">
        <v>110</v>
      </c>
      <c r="Q413" s="175" t="s">
        <v>565</v>
      </c>
      <c r="R413" s="175" t="s">
        <v>107</v>
      </c>
    </row>
    <row r="414" spans="2:18" ht="20.100000000000001" customHeight="1" x14ac:dyDescent="0.4">
      <c r="B414" s="173" t="str">
        <f t="shared" si="19"/>
        <v/>
      </c>
      <c r="C414" s="173" t="str">
        <f t="shared" si="20"/>
        <v/>
      </c>
      <c r="D414" s="173" t="str">
        <f t="shared" si="21"/>
        <v/>
      </c>
      <c r="E414" s="174" t="s">
        <v>99</v>
      </c>
      <c r="F414" s="174" t="s">
        <v>483</v>
      </c>
      <c r="G414" s="174" t="s">
        <v>221</v>
      </c>
      <c r="H414" s="174" t="s">
        <v>222</v>
      </c>
      <c r="I414" s="174">
        <v>8</v>
      </c>
      <c r="J414" s="174"/>
      <c r="K414" s="174"/>
      <c r="L414" s="174" t="s">
        <v>102</v>
      </c>
      <c r="M414" s="174" t="s">
        <v>190</v>
      </c>
      <c r="N414" s="174">
        <v>0.73</v>
      </c>
      <c r="O414" s="174">
        <v>3.1</v>
      </c>
      <c r="P414" s="174" t="s">
        <v>110</v>
      </c>
      <c r="Q414" s="175" t="s">
        <v>566</v>
      </c>
      <c r="R414" s="175" t="s">
        <v>107</v>
      </c>
    </row>
    <row r="415" spans="2:18" ht="20.100000000000001" customHeight="1" x14ac:dyDescent="0.4">
      <c r="B415" s="173" t="str">
        <f t="shared" si="19"/>
        <v/>
      </c>
      <c r="C415" s="173" t="str">
        <f t="shared" si="20"/>
        <v/>
      </c>
      <c r="D415" s="173" t="str">
        <f t="shared" si="21"/>
        <v/>
      </c>
      <c r="E415" s="174" t="s">
        <v>99</v>
      </c>
      <c r="F415" s="174" t="s">
        <v>483</v>
      </c>
      <c r="G415" s="174" t="s">
        <v>221</v>
      </c>
      <c r="H415" s="174" t="s">
        <v>222</v>
      </c>
      <c r="I415" s="174">
        <v>7</v>
      </c>
      <c r="J415" s="174"/>
      <c r="K415" s="174"/>
      <c r="L415" s="174" t="s">
        <v>140</v>
      </c>
      <c r="M415" s="174" t="s">
        <v>190</v>
      </c>
      <c r="N415" s="174">
        <v>0.72</v>
      </c>
      <c r="O415" s="174">
        <v>3.1</v>
      </c>
      <c r="P415" s="174" t="s">
        <v>110</v>
      </c>
      <c r="Q415" s="175" t="s">
        <v>567</v>
      </c>
      <c r="R415" s="175" t="s">
        <v>107</v>
      </c>
    </row>
    <row r="416" spans="2:18" ht="20.100000000000001" customHeight="1" x14ac:dyDescent="0.4">
      <c r="B416" s="173" t="str">
        <f t="shared" si="19"/>
        <v/>
      </c>
      <c r="C416" s="173" t="str">
        <f t="shared" si="20"/>
        <v/>
      </c>
      <c r="D416" s="173" t="str">
        <f t="shared" si="21"/>
        <v/>
      </c>
      <c r="E416" s="174" t="s">
        <v>99</v>
      </c>
      <c r="F416" s="174" t="s">
        <v>483</v>
      </c>
      <c r="G416" s="174" t="s">
        <v>221</v>
      </c>
      <c r="H416" s="174" t="s">
        <v>275</v>
      </c>
      <c r="I416" s="174">
        <v>7</v>
      </c>
      <c r="J416" s="174"/>
      <c r="K416" s="174"/>
      <c r="L416" s="174" t="s">
        <v>102</v>
      </c>
      <c r="M416" s="174" t="s">
        <v>190</v>
      </c>
      <c r="N416" s="174">
        <v>0.71</v>
      </c>
      <c r="O416" s="174">
        <v>3.1</v>
      </c>
      <c r="P416" s="174" t="s">
        <v>110</v>
      </c>
      <c r="Q416" s="175" t="s">
        <v>568</v>
      </c>
      <c r="R416" s="175" t="s">
        <v>107</v>
      </c>
    </row>
    <row r="417" spans="2:18" ht="20.100000000000001" customHeight="1" x14ac:dyDescent="0.4">
      <c r="B417" s="173" t="str">
        <f t="shared" si="19"/>
        <v/>
      </c>
      <c r="C417" s="173" t="str">
        <f t="shared" si="20"/>
        <v/>
      </c>
      <c r="D417" s="173" t="str">
        <f t="shared" si="21"/>
        <v/>
      </c>
      <c r="E417" s="174" t="s">
        <v>99</v>
      </c>
      <c r="F417" s="174" t="s">
        <v>483</v>
      </c>
      <c r="G417" s="174" t="s">
        <v>224</v>
      </c>
      <c r="H417" s="174" t="s">
        <v>225</v>
      </c>
      <c r="I417" s="174">
        <v>8</v>
      </c>
      <c r="J417" s="174"/>
      <c r="K417" s="174"/>
      <c r="L417" s="174" t="s">
        <v>102</v>
      </c>
      <c r="M417" s="174" t="s">
        <v>190</v>
      </c>
      <c r="N417" s="174">
        <v>0.72</v>
      </c>
      <c r="O417" s="174">
        <v>3.1</v>
      </c>
      <c r="P417" s="174" t="s">
        <v>110</v>
      </c>
      <c r="Q417" s="175" t="s">
        <v>569</v>
      </c>
      <c r="R417" s="175" t="s">
        <v>107</v>
      </c>
    </row>
    <row r="418" spans="2:18" ht="20.100000000000001" customHeight="1" x14ac:dyDescent="0.4">
      <c r="B418" s="173" t="str">
        <f t="shared" si="19"/>
        <v/>
      </c>
      <c r="C418" s="173" t="str">
        <f t="shared" si="20"/>
        <v/>
      </c>
      <c r="D418" s="173" t="str">
        <f t="shared" si="21"/>
        <v/>
      </c>
      <c r="E418" s="174" t="s">
        <v>99</v>
      </c>
      <c r="F418" s="174" t="s">
        <v>483</v>
      </c>
      <c r="G418" s="174" t="s">
        <v>224</v>
      </c>
      <c r="H418" s="174" t="s">
        <v>225</v>
      </c>
      <c r="I418" s="174">
        <v>7</v>
      </c>
      <c r="J418" s="174"/>
      <c r="K418" s="174"/>
      <c r="L418" s="174" t="s">
        <v>140</v>
      </c>
      <c r="M418" s="174" t="s">
        <v>190</v>
      </c>
      <c r="N418" s="174">
        <v>0.71</v>
      </c>
      <c r="O418" s="174">
        <v>3.1</v>
      </c>
      <c r="P418" s="174" t="s">
        <v>110</v>
      </c>
      <c r="Q418" s="175" t="s">
        <v>570</v>
      </c>
      <c r="R418" s="175" t="s">
        <v>107</v>
      </c>
    </row>
    <row r="419" spans="2:18" ht="20.100000000000001" customHeight="1" x14ac:dyDescent="0.4">
      <c r="B419" s="173" t="str">
        <f t="shared" si="19"/>
        <v/>
      </c>
      <c r="C419" s="173" t="str">
        <f t="shared" si="20"/>
        <v/>
      </c>
      <c r="D419" s="173" t="str">
        <f t="shared" si="21"/>
        <v/>
      </c>
      <c r="E419" s="174" t="s">
        <v>99</v>
      </c>
      <c r="F419" s="174" t="s">
        <v>483</v>
      </c>
      <c r="G419" s="174" t="s">
        <v>224</v>
      </c>
      <c r="H419" s="174" t="s">
        <v>278</v>
      </c>
      <c r="I419" s="174">
        <v>7</v>
      </c>
      <c r="J419" s="174"/>
      <c r="K419" s="174"/>
      <c r="L419" s="174" t="s">
        <v>102</v>
      </c>
      <c r="M419" s="174" t="s">
        <v>190</v>
      </c>
      <c r="N419" s="174">
        <v>0.71</v>
      </c>
      <c r="O419" s="174">
        <v>3.1</v>
      </c>
      <c r="P419" s="174" t="s">
        <v>110</v>
      </c>
      <c r="Q419" s="175" t="s">
        <v>571</v>
      </c>
      <c r="R419" s="175" t="s">
        <v>107</v>
      </c>
    </row>
    <row r="420" spans="2:18" ht="20.100000000000001" customHeight="1" x14ac:dyDescent="0.4">
      <c r="B420" s="173" t="str">
        <f t="shared" si="19"/>
        <v/>
      </c>
      <c r="C420" s="173" t="str">
        <f t="shared" si="20"/>
        <v/>
      </c>
      <c r="D420" s="173" t="str">
        <f t="shared" si="21"/>
        <v/>
      </c>
      <c r="E420" s="174" t="s">
        <v>99</v>
      </c>
      <c r="F420" s="174" t="s">
        <v>483</v>
      </c>
      <c r="G420" s="174" t="s">
        <v>227</v>
      </c>
      <c r="H420" s="174" t="s">
        <v>228</v>
      </c>
      <c r="I420" s="174">
        <v>8</v>
      </c>
      <c r="J420" s="174"/>
      <c r="K420" s="174"/>
      <c r="L420" s="174" t="s">
        <v>102</v>
      </c>
      <c r="M420" s="174" t="s">
        <v>190</v>
      </c>
      <c r="N420" s="174">
        <v>0.7</v>
      </c>
      <c r="O420" s="174">
        <v>3.1</v>
      </c>
      <c r="P420" s="174" t="s">
        <v>110</v>
      </c>
      <c r="Q420" s="175" t="s">
        <v>572</v>
      </c>
      <c r="R420" s="175" t="s">
        <v>107</v>
      </c>
    </row>
    <row r="421" spans="2:18" ht="20.100000000000001" customHeight="1" x14ac:dyDescent="0.4">
      <c r="B421" s="173" t="str">
        <f t="shared" si="19"/>
        <v/>
      </c>
      <c r="C421" s="173" t="str">
        <f t="shared" si="20"/>
        <v/>
      </c>
      <c r="D421" s="173" t="str">
        <f t="shared" si="21"/>
        <v/>
      </c>
      <c r="E421" s="174" t="s">
        <v>99</v>
      </c>
      <c r="F421" s="174" t="s">
        <v>483</v>
      </c>
      <c r="G421" s="174" t="s">
        <v>230</v>
      </c>
      <c r="H421" s="174" t="s">
        <v>231</v>
      </c>
      <c r="I421" s="174">
        <v>8</v>
      </c>
      <c r="J421" s="174"/>
      <c r="K421" s="174"/>
      <c r="L421" s="174" t="s">
        <v>102</v>
      </c>
      <c r="M421" s="174" t="s">
        <v>190</v>
      </c>
      <c r="N421" s="174">
        <v>0.7</v>
      </c>
      <c r="O421" s="174">
        <v>3.1</v>
      </c>
      <c r="P421" s="174" t="s">
        <v>110</v>
      </c>
      <c r="Q421" s="175" t="s">
        <v>573</v>
      </c>
      <c r="R421" s="175" t="s">
        <v>107</v>
      </c>
    </row>
    <row r="422" spans="2:18" ht="20.100000000000001" customHeight="1" x14ac:dyDescent="0.4">
      <c r="B422" s="173" t="str">
        <f t="shared" si="19"/>
        <v/>
      </c>
      <c r="C422" s="173" t="str">
        <f t="shared" si="20"/>
        <v/>
      </c>
      <c r="D422" s="173" t="str">
        <f t="shared" si="21"/>
        <v/>
      </c>
      <c r="E422" s="174" t="s">
        <v>99</v>
      </c>
      <c r="F422" s="174" t="s">
        <v>483</v>
      </c>
      <c r="G422" s="174" t="s">
        <v>125</v>
      </c>
      <c r="H422" s="174" t="s">
        <v>509</v>
      </c>
      <c r="I422" s="174">
        <v>8</v>
      </c>
      <c r="J422" s="174"/>
      <c r="K422" s="174"/>
      <c r="L422" s="174" t="s">
        <v>126</v>
      </c>
      <c r="M422" s="174" t="s">
        <v>190</v>
      </c>
      <c r="N422" s="174">
        <v>0.76</v>
      </c>
      <c r="O422" s="174">
        <v>3.1</v>
      </c>
      <c r="P422" s="174" t="s">
        <v>110</v>
      </c>
      <c r="Q422" s="175" t="s">
        <v>574</v>
      </c>
      <c r="R422" s="175" t="s">
        <v>107</v>
      </c>
    </row>
    <row r="423" spans="2:18" ht="20.100000000000001" customHeight="1" x14ac:dyDescent="0.4">
      <c r="B423" s="173" t="str">
        <f t="shared" si="19"/>
        <v/>
      </c>
      <c r="C423" s="173" t="str">
        <f t="shared" si="20"/>
        <v/>
      </c>
      <c r="D423" s="173" t="str">
        <f t="shared" si="21"/>
        <v/>
      </c>
      <c r="E423" s="174" t="s">
        <v>99</v>
      </c>
      <c r="F423" s="174" t="s">
        <v>483</v>
      </c>
      <c r="G423" s="174" t="s">
        <v>151</v>
      </c>
      <c r="H423" s="174" t="s">
        <v>218</v>
      </c>
      <c r="I423" s="174">
        <v>8</v>
      </c>
      <c r="J423" s="174"/>
      <c r="K423" s="174"/>
      <c r="L423" s="174" t="s">
        <v>152</v>
      </c>
      <c r="M423" s="174" t="s">
        <v>190</v>
      </c>
      <c r="N423" s="174">
        <v>0.76</v>
      </c>
      <c r="O423" s="174">
        <v>3.1</v>
      </c>
      <c r="P423" s="174" t="s">
        <v>110</v>
      </c>
      <c r="Q423" s="175" t="s">
        <v>575</v>
      </c>
      <c r="R423" s="175" t="s">
        <v>107</v>
      </c>
    </row>
    <row r="424" spans="2:18" ht="20.100000000000001" customHeight="1" x14ac:dyDescent="0.4">
      <c r="B424" s="173" t="str">
        <f t="shared" si="19"/>
        <v/>
      </c>
      <c r="C424" s="173" t="str">
        <f t="shared" si="20"/>
        <v/>
      </c>
      <c r="D424" s="173" t="str">
        <f t="shared" si="21"/>
        <v/>
      </c>
      <c r="E424" s="174" t="s">
        <v>99</v>
      </c>
      <c r="F424" s="174" t="s">
        <v>483</v>
      </c>
      <c r="G424" s="174" t="s">
        <v>221</v>
      </c>
      <c r="H424" s="174" t="s">
        <v>102</v>
      </c>
      <c r="I424" s="174">
        <v>8</v>
      </c>
      <c r="J424" s="174"/>
      <c r="K424" s="174"/>
      <c r="L424" s="174" t="s">
        <v>222</v>
      </c>
      <c r="M424" s="174" t="s">
        <v>190</v>
      </c>
      <c r="N424" s="174">
        <v>0.77</v>
      </c>
      <c r="O424" s="174">
        <v>3.1</v>
      </c>
      <c r="P424" s="174" t="s">
        <v>192</v>
      </c>
      <c r="Q424" s="175" t="s">
        <v>576</v>
      </c>
      <c r="R424" s="175" t="s">
        <v>107</v>
      </c>
    </row>
    <row r="425" spans="2:18" ht="20.100000000000001" customHeight="1" x14ac:dyDescent="0.4">
      <c r="B425" s="173" t="str">
        <f t="shared" si="19"/>
        <v/>
      </c>
      <c r="C425" s="173" t="str">
        <f t="shared" si="20"/>
        <v/>
      </c>
      <c r="D425" s="173" t="str">
        <f t="shared" si="21"/>
        <v/>
      </c>
      <c r="E425" s="174" t="s">
        <v>99</v>
      </c>
      <c r="F425" s="174" t="s">
        <v>483</v>
      </c>
      <c r="G425" s="174" t="s">
        <v>221</v>
      </c>
      <c r="H425" s="174" t="s">
        <v>140</v>
      </c>
      <c r="I425" s="174">
        <v>7</v>
      </c>
      <c r="J425" s="174"/>
      <c r="K425" s="174"/>
      <c r="L425" s="174" t="s">
        <v>222</v>
      </c>
      <c r="M425" s="174" t="s">
        <v>190</v>
      </c>
      <c r="N425" s="174">
        <v>0.75</v>
      </c>
      <c r="O425" s="174">
        <v>3.1</v>
      </c>
      <c r="P425" s="174" t="s">
        <v>110</v>
      </c>
      <c r="Q425" s="175" t="s">
        <v>577</v>
      </c>
      <c r="R425" s="175" t="s">
        <v>107</v>
      </c>
    </row>
    <row r="426" spans="2:18" ht="20.100000000000001" customHeight="1" x14ac:dyDescent="0.4">
      <c r="B426" s="173" t="str">
        <f t="shared" si="19"/>
        <v/>
      </c>
      <c r="C426" s="173" t="str">
        <f t="shared" si="20"/>
        <v/>
      </c>
      <c r="D426" s="173" t="str">
        <f t="shared" si="21"/>
        <v/>
      </c>
      <c r="E426" s="174" t="s">
        <v>99</v>
      </c>
      <c r="F426" s="174" t="s">
        <v>483</v>
      </c>
      <c r="G426" s="174" t="s">
        <v>221</v>
      </c>
      <c r="H426" s="174" t="s">
        <v>102</v>
      </c>
      <c r="I426" s="174">
        <v>7</v>
      </c>
      <c r="J426" s="174"/>
      <c r="K426" s="174"/>
      <c r="L426" s="174" t="s">
        <v>275</v>
      </c>
      <c r="M426" s="174" t="s">
        <v>190</v>
      </c>
      <c r="N426" s="174">
        <v>0.76</v>
      </c>
      <c r="O426" s="174">
        <v>3.1</v>
      </c>
      <c r="P426" s="174" t="s">
        <v>110</v>
      </c>
      <c r="Q426" s="175" t="s">
        <v>578</v>
      </c>
      <c r="R426" s="175" t="s">
        <v>107</v>
      </c>
    </row>
    <row r="427" spans="2:18" ht="20.100000000000001" customHeight="1" x14ac:dyDescent="0.4">
      <c r="B427" s="173" t="str">
        <f t="shared" si="19"/>
        <v/>
      </c>
      <c r="C427" s="173" t="str">
        <f t="shared" si="20"/>
        <v/>
      </c>
      <c r="D427" s="173" t="str">
        <f t="shared" si="21"/>
        <v/>
      </c>
      <c r="E427" s="174" t="s">
        <v>99</v>
      </c>
      <c r="F427" s="174" t="s">
        <v>483</v>
      </c>
      <c r="G427" s="174" t="s">
        <v>224</v>
      </c>
      <c r="H427" s="174" t="s">
        <v>102</v>
      </c>
      <c r="I427" s="174">
        <v>8</v>
      </c>
      <c r="J427" s="174"/>
      <c r="K427" s="174"/>
      <c r="L427" s="174" t="s">
        <v>225</v>
      </c>
      <c r="M427" s="174" t="s">
        <v>190</v>
      </c>
      <c r="N427" s="174">
        <v>0.77</v>
      </c>
      <c r="O427" s="174">
        <v>3.1</v>
      </c>
      <c r="P427" s="174" t="s">
        <v>110</v>
      </c>
      <c r="Q427" s="175" t="s">
        <v>579</v>
      </c>
      <c r="R427" s="175" t="s">
        <v>107</v>
      </c>
    </row>
    <row r="428" spans="2:18" ht="20.100000000000001" customHeight="1" x14ac:dyDescent="0.4">
      <c r="B428" s="173" t="str">
        <f t="shared" si="19"/>
        <v/>
      </c>
      <c r="C428" s="173" t="str">
        <f t="shared" si="20"/>
        <v/>
      </c>
      <c r="D428" s="173" t="str">
        <f t="shared" si="21"/>
        <v/>
      </c>
      <c r="E428" s="174" t="s">
        <v>99</v>
      </c>
      <c r="F428" s="174" t="s">
        <v>483</v>
      </c>
      <c r="G428" s="174" t="s">
        <v>224</v>
      </c>
      <c r="H428" s="174" t="s">
        <v>140</v>
      </c>
      <c r="I428" s="174">
        <v>7</v>
      </c>
      <c r="J428" s="174"/>
      <c r="K428" s="174"/>
      <c r="L428" s="174" t="s">
        <v>225</v>
      </c>
      <c r="M428" s="174" t="s">
        <v>190</v>
      </c>
      <c r="N428" s="174">
        <v>0.75</v>
      </c>
      <c r="O428" s="174">
        <v>3.1</v>
      </c>
      <c r="P428" s="174" t="s">
        <v>110</v>
      </c>
      <c r="Q428" s="175" t="s">
        <v>580</v>
      </c>
      <c r="R428" s="175" t="s">
        <v>107</v>
      </c>
    </row>
    <row r="429" spans="2:18" ht="20.100000000000001" customHeight="1" x14ac:dyDescent="0.4">
      <c r="B429" s="173" t="str">
        <f t="shared" si="19"/>
        <v/>
      </c>
      <c r="C429" s="173" t="str">
        <f t="shared" si="20"/>
        <v/>
      </c>
      <c r="D429" s="173" t="str">
        <f t="shared" si="21"/>
        <v/>
      </c>
      <c r="E429" s="174" t="s">
        <v>99</v>
      </c>
      <c r="F429" s="174" t="s">
        <v>483</v>
      </c>
      <c r="G429" s="174" t="s">
        <v>224</v>
      </c>
      <c r="H429" s="174" t="s">
        <v>102</v>
      </c>
      <c r="I429" s="174">
        <v>7</v>
      </c>
      <c r="J429" s="174"/>
      <c r="K429" s="174"/>
      <c r="L429" s="174" t="s">
        <v>278</v>
      </c>
      <c r="M429" s="174" t="s">
        <v>190</v>
      </c>
      <c r="N429" s="174">
        <v>0.76</v>
      </c>
      <c r="O429" s="174">
        <v>3.1</v>
      </c>
      <c r="P429" s="174" t="s">
        <v>110</v>
      </c>
      <c r="Q429" s="175" t="s">
        <v>581</v>
      </c>
      <c r="R429" s="175" t="s">
        <v>107</v>
      </c>
    </row>
    <row r="430" spans="2:18" ht="20.100000000000001" customHeight="1" x14ac:dyDescent="0.4">
      <c r="B430" s="173" t="str">
        <f t="shared" si="19"/>
        <v/>
      </c>
      <c r="C430" s="173" t="str">
        <f t="shared" si="20"/>
        <v/>
      </c>
      <c r="D430" s="173" t="str">
        <f t="shared" si="21"/>
        <v/>
      </c>
      <c r="E430" s="174" t="s">
        <v>99</v>
      </c>
      <c r="F430" s="174" t="s">
        <v>483</v>
      </c>
      <c r="G430" s="174" t="s">
        <v>227</v>
      </c>
      <c r="H430" s="174" t="s">
        <v>102</v>
      </c>
      <c r="I430" s="174">
        <v>8</v>
      </c>
      <c r="J430" s="174"/>
      <c r="K430" s="174"/>
      <c r="L430" s="174" t="s">
        <v>228</v>
      </c>
      <c r="M430" s="174" t="s">
        <v>190</v>
      </c>
      <c r="N430" s="174">
        <v>0.76</v>
      </c>
      <c r="O430" s="174">
        <v>3.1</v>
      </c>
      <c r="P430" s="174" t="s">
        <v>110</v>
      </c>
      <c r="Q430" s="175" t="s">
        <v>582</v>
      </c>
      <c r="R430" s="175" t="s">
        <v>107</v>
      </c>
    </row>
    <row r="431" spans="2:18" ht="20.100000000000001" customHeight="1" x14ac:dyDescent="0.4">
      <c r="B431" s="173" t="str">
        <f t="shared" si="19"/>
        <v/>
      </c>
      <c r="C431" s="173" t="str">
        <f t="shared" si="20"/>
        <v/>
      </c>
      <c r="D431" s="173" t="str">
        <f t="shared" si="21"/>
        <v/>
      </c>
      <c r="E431" s="174" t="s">
        <v>99</v>
      </c>
      <c r="F431" s="174" t="s">
        <v>483</v>
      </c>
      <c r="G431" s="174" t="s">
        <v>230</v>
      </c>
      <c r="H431" s="174" t="s">
        <v>102</v>
      </c>
      <c r="I431" s="174">
        <v>8</v>
      </c>
      <c r="J431" s="174"/>
      <c r="K431" s="174"/>
      <c r="L431" s="174" t="s">
        <v>231</v>
      </c>
      <c r="M431" s="174" t="s">
        <v>190</v>
      </c>
      <c r="N431" s="174">
        <v>0.76</v>
      </c>
      <c r="O431" s="174">
        <v>3.1</v>
      </c>
      <c r="P431" s="174" t="s">
        <v>110</v>
      </c>
      <c r="Q431" s="175" t="s">
        <v>583</v>
      </c>
      <c r="R431" s="175" t="s">
        <v>107</v>
      </c>
    </row>
    <row r="432" spans="2:18" ht="20.100000000000001" customHeight="1" x14ac:dyDescent="0.4">
      <c r="B432" s="173" t="str">
        <f t="shared" si="19"/>
        <v/>
      </c>
      <c r="C432" s="173" t="str">
        <f t="shared" si="20"/>
        <v/>
      </c>
      <c r="D432" s="173" t="str">
        <f t="shared" si="21"/>
        <v/>
      </c>
      <c r="E432" s="174" t="s">
        <v>99</v>
      </c>
      <c r="F432" s="174" t="s">
        <v>483</v>
      </c>
      <c r="G432" s="174" t="s">
        <v>221</v>
      </c>
      <c r="H432" s="174" t="s">
        <v>275</v>
      </c>
      <c r="I432" s="174">
        <v>5</v>
      </c>
      <c r="J432" s="174"/>
      <c r="K432" s="174"/>
      <c r="L432" s="174" t="s">
        <v>218</v>
      </c>
      <c r="M432" s="174" t="s">
        <v>104</v>
      </c>
      <c r="N432" s="174">
        <v>0.7</v>
      </c>
      <c r="O432" s="174">
        <v>3.1</v>
      </c>
      <c r="P432" s="174" t="s">
        <v>110</v>
      </c>
      <c r="Q432" s="175" t="s">
        <v>584</v>
      </c>
      <c r="R432" s="175" t="s">
        <v>107</v>
      </c>
    </row>
    <row r="433" spans="2:18" ht="20.100000000000001" customHeight="1" x14ac:dyDescent="0.4">
      <c r="B433" s="173" t="str">
        <f t="shared" si="19"/>
        <v/>
      </c>
      <c r="C433" s="173" t="str">
        <f t="shared" si="20"/>
        <v/>
      </c>
      <c r="D433" s="173" t="str">
        <f t="shared" si="21"/>
        <v/>
      </c>
      <c r="E433" s="174" t="s">
        <v>99</v>
      </c>
      <c r="F433" s="174" t="s">
        <v>483</v>
      </c>
      <c r="G433" s="174" t="s">
        <v>224</v>
      </c>
      <c r="H433" s="174" t="s">
        <v>278</v>
      </c>
      <c r="I433" s="174">
        <v>5</v>
      </c>
      <c r="J433" s="174"/>
      <c r="K433" s="174"/>
      <c r="L433" s="174" t="s">
        <v>218</v>
      </c>
      <c r="M433" s="174" t="s">
        <v>104</v>
      </c>
      <c r="N433" s="174">
        <v>0.7</v>
      </c>
      <c r="O433" s="174">
        <v>3.1</v>
      </c>
      <c r="P433" s="174" t="s">
        <v>110</v>
      </c>
      <c r="Q433" s="175" t="s">
        <v>585</v>
      </c>
      <c r="R433" s="175" t="s">
        <v>107</v>
      </c>
    </row>
    <row r="434" spans="2:18" ht="20.100000000000001" customHeight="1" x14ac:dyDescent="0.4">
      <c r="B434" s="173" t="str">
        <f t="shared" si="19"/>
        <v/>
      </c>
      <c r="C434" s="173" t="str">
        <f t="shared" si="20"/>
        <v/>
      </c>
      <c r="D434" s="173" t="str">
        <f t="shared" si="21"/>
        <v/>
      </c>
      <c r="E434" s="174" t="s">
        <v>99</v>
      </c>
      <c r="F434" s="174" t="s">
        <v>483</v>
      </c>
      <c r="G434" s="174" t="s">
        <v>221</v>
      </c>
      <c r="H434" s="174" t="s">
        <v>218</v>
      </c>
      <c r="I434" s="174">
        <v>5</v>
      </c>
      <c r="J434" s="174"/>
      <c r="K434" s="174"/>
      <c r="L434" s="174" t="s">
        <v>275</v>
      </c>
      <c r="M434" s="174" t="s">
        <v>104</v>
      </c>
      <c r="N434" s="174">
        <v>0.74</v>
      </c>
      <c r="O434" s="174">
        <v>3.1</v>
      </c>
      <c r="P434" s="174" t="s">
        <v>110</v>
      </c>
      <c r="Q434" s="175" t="s">
        <v>586</v>
      </c>
      <c r="R434" s="175" t="s">
        <v>107</v>
      </c>
    </row>
    <row r="435" spans="2:18" ht="20.100000000000001" customHeight="1" x14ac:dyDescent="0.4">
      <c r="B435" s="173" t="str">
        <f t="shared" si="19"/>
        <v/>
      </c>
      <c r="C435" s="173" t="str">
        <f t="shared" si="20"/>
        <v/>
      </c>
      <c r="D435" s="173" t="str">
        <f t="shared" si="21"/>
        <v/>
      </c>
      <c r="E435" s="174" t="s">
        <v>99</v>
      </c>
      <c r="F435" s="174" t="s">
        <v>483</v>
      </c>
      <c r="G435" s="174" t="s">
        <v>224</v>
      </c>
      <c r="H435" s="174" t="s">
        <v>218</v>
      </c>
      <c r="I435" s="174">
        <v>5</v>
      </c>
      <c r="J435" s="174"/>
      <c r="K435" s="174"/>
      <c r="L435" s="174" t="s">
        <v>278</v>
      </c>
      <c r="M435" s="174" t="s">
        <v>104</v>
      </c>
      <c r="N435" s="174">
        <v>0.74</v>
      </c>
      <c r="O435" s="174">
        <v>3.1</v>
      </c>
      <c r="P435" s="174" t="s">
        <v>110</v>
      </c>
      <c r="Q435" s="175" t="s">
        <v>587</v>
      </c>
      <c r="R435" s="175" t="s">
        <v>107</v>
      </c>
    </row>
    <row r="436" spans="2:18" ht="20.100000000000001" customHeight="1" x14ac:dyDescent="0.4">
      <c r="B436" s="173" t="str">
        <f t="shared" si="19"/>
        <v/>
      </c>
      <c r="C436" s="173" t="str">
        <f t="shared" si="20"/>
        <v/>
      </c>
      <c r="D436" s="173" t="str">
        <f t="shared" si="21"/>
        <v/>
      </c>
      <c r="E436" s="174" t="s">
        <v>99</v>
      </c>
      <c r="F436" s="174" t="s">
        <v>483</v>
      </c>
      <c r="G436" s="174" t="s">
        <v>221</v>
      </c>
      <c r="H436" s="174" t="s">
        <v>222</v>
      </c>
      <c r="I436" s="174">
        <v>6</v>
      </c>
      <c r="J436" s="174"/>
      <c r="K436" s="174"/>
      <c r="L436" s="174" t="s">
        <v>218</v>
      </c>
      <c r="M436" s="174" t="s">
        <v>190</v>
      </c>
      <c r="N436" s="174">
        <v>0.72</v>
      </c>
      <c r="O436" s="174">
        <v>3.2</v>
      </c>
      <c r="P436" s="174" t="s">
        <v>110</v>
      </c>
      <c r="Q436" s="175" t="s">
        <v>588</v>
      </c>
      <c r="R436" s="175" t="s">
        <v>107</v>
      </c>
    </row>
    <row r="437" spans="2:18" ht="20.100000000000001" customHeight="1" x14ac:dyDescent="0.4">
      <c r="B437" s="173" t="str">
        <f t="shared" si="19"/>
        <v/>
      </c>
      <c r="C437" s="173" t="str">
        <f t="shared" si="20"/>
        <v/>
      </c>
      <c r="D437" s="173" t="str">
        <f t="shared" si="21"/>
        <v/>
      </c>
      <c r="E437" s="174" t="s">
        <v>99</v>
      </c>
      <c r="F437" s="174" t="s">
        <v>483</v>
      </c>
      <c r="G437" s="174" t="s">
        <v>221</v>
      </c>
      <c r="H437" s="174" t="s">
        <v>275</v>
      </c>
      <c r="I437" s="174">
        <v>6</v>
      </c>
      <c r="J437" s="174"/>
      <c r="K437" s="174"/>
      <c r="L437" s="174" t="s">
        <v>140</v>
      </c>
      <c r="M437" s="174" t="s">
        <v>190</v>
      </c>
      <c r="N437" s="174">
        <v>0.71</v>
      </c>
      <c r="O437" s="174">
        <v>3.2</v>
      </c>
      <c r="P437" s="174" t="s">
        <v>110</v>
      </c>
      <c r="Q437" s="175" t="s">
        <v>589</v>
      </c>
      <c r="R437" s="175" t="s">
        <v>107</v>
      </c>
    </row>
    <row r="438" spans="2:18" ht="20.100000000000001" customHeight="1" x14ac:dyDescent="0.4">
      <c r="B438" s="173" t="str">
        <f t="shared" si="19"/>
        <v/>
      </c>
      <c r="C438" s="173" t="str">
        <f t="shared" si="20"/>
        <v/>
      </c>
      <c r="D438" s="173" t="str">
        <f t="shared" si="21"/>
        <v/>
      </c>
      <c r="E438" s="174" t="s">
        <v>99</v>
      </c>
      <c r="F438" s="174" t="s">
        <v>483</v>
      </c>
      <c r="G438" s="174" t="s">
        <v>224</v>
      </c>
      <c r="H438" s="174" t="s">
        <v>225</v>
      </c>
      <c r="I438" s="174">
        <v>6</v>
      </c>
      <c r="J438" s="174"/>
      <c r="K438" s="174"/>
      <c r="L438" s="174" t="s">
        <v>218</v>
      </c>
      <c r="M438" s="174" t="s">
        <v>190</v>
      </c>
      <c r="N438" s="174">
        <v>0.71</v>
      </c>
      <c r="O438" s="174">
        <v>3.2</v>
      </c>
      <c r="P438" s="174" t="s">
        <v>110</v>
      </c>
      <c r="Q438" s="175" t="s">
        <v>590</v>
      </c>
      <c r="R438" s="175" t="s">
        <v>107</v>
      </c>
    </row>
    <row r="439" spans="2:18" ht="20.100000000000001" customHeight="1" x14ac:dyDescent="0.4">
      <c r="B439" s="173" t="str">
        <f t="shared" si="19"/>
        <v/>
      </c>
      <c r="C439" s="173" t="str">
        <f t="shared" si="20"/>
        <v/>
      </c>
      <c r="D439" s="173" t="str">
        <f t="shared" si="21"/>
        <v/>
      </c>
      <c r="E439" s="174" t="s">
        <v>99</v>
      </c>
      <c r="F439" s="174" t="s">
        <v>483</v>
      </c>
      <c r="G439" s="174" t="s">
        <v>224</v>
      </c>
      <c r="H439" s="174" t="s">
        <v>278</v>
      </c>
      <c r="I439" s="174">
        <v>6</v>
      </c>
      <c r="J439" s="174"/>
      <c r="K439" s="174"/>
      <c r="L439" s="174" t="s">
        <v>140</v>
      </c>
      <c r="M439" s="174" t="s">
        <v>190</v>
      </c>
      <c r="N439" s="174">
        <v>0.71</v>
      </c>
      <c r="O439" s="174">
        <v>3.2</v>
      </c>
      <c r="P439" s="174" t="s">
        <v>110</v>
      </c>
      <c r="Q439" s="175" t="s">
        <v>591</v>
      </c>
      <c r="R439" s="175" t="s">
        <v>107</v>
      </c>
    </row>
    <row r="440" spans="2:18" ht="20.100000000000001" customHeight="1" x14ac:dyDescent="0.4">
      <c r="B440" s="173" t="str">
        <f t="shared" si="19"/>
        <v/>
      </c>
      <c r="C440" s="173" t="str">
        <f t="shared" si="20"/>
        <v/>
      </c>
      <c r="D440" s="173" t="str">
        <f t="shared" si="21"/>
        <v/>
      </c>
      <c r="E440" s="174" t="s">
        <v>99</v>
      </c>
      <c r="F440" s="174" t="s">
        <v>483</v>
      </c>
      <c r="G440" s="174" t="s">
        <v>227</v>
      </c>
      <c r="H440" s="174" t="s">
        <v>228</v>
      </c>
      <c r="I440" s="174">
        <v>7</v>
      </c>
      <c r="J440" s="174"/>
      <c r="K440" s="174"/>
      <c r="L440" s="174" t="s">
        <v>140</v>
      </c>
      <c r="M440" s="174" t="s">
        <v>190</v>
      </c>
      <c r="N440" s="174">
        <v>0.7</v>
      </c>
      <c r="O440" s="174">
        <v>3.2</v>
      </c>
      <c r="P440" s="174" t="s">
        <v>110</v>
      </c>
      <c r="Q440" s="175" t="s">
        <v>592</v>
      </c>
      <c r="R440" s="175" t="s">
        <v>107</v>
      </c>
    </row>
    <row r="441" spans="2:18" ht="20.100000000000001" customHeight="1" x14ac:dyDescent="0.4">
      <c r="B441" s="173" t="str">
        <f t="shared" si="19"/>
        <v/>
      </c>
      <c r="C441" s="173" t="str">
        <f t="shared" si="20"/>
        <v/>
      </c>
      <c r="D441" s="173" t="str">
        <f t="shared" si="21"/>
        <v/>
      </c>
      <c r="E441" s="174" t="s">
        <v>99</v>
      </c>
      <c r="F441" s="174" t="s">
        <v>483</v>
      </c>
      <c r="G441" s="174" t="s">
        <v>230</v>
      </c>
      <c r="H441" s="174" t="s">
        <v>231</v>
      </c>
      <c r="I441" s="174">
        <v>7</v>
      </c>
      <c r="J441" s="174"/>
      <c r="K441" s="174"/>
      <c r="L441" s="174" t="s">
        <v>140</v>
      </c>
      <c r="M441" s="174" t="s">
        <v>190</v>
      </c>
      <c r="N441" s="174">
        <v>0.7</v>
      </c>
      <c r="O441" s="174">
        <v>3.2</v>
      </c>
      <c r="P441" s="174" t="s">
        <v>110</v>
      </c>
      <c r="Q441" s="175" t="s">
        <v>593</v>
      </c>
      <c r="R441" s="175" t="s">
        <v>107</v>
      </c>
    </row>
    <row r="442" spans="2:18" ht="20.100000000000001" customHeight="1" x14ac:dyDescent="0.4">
      <c r="B442" s="173" t="str">
        <f t="shared" si="19"/>
        <v/>
      </c>
      <c r="C442" s="173" t="str">
        <f t="shared" si="20"/>
        <v/>
      </c>
      <c r="D442" s="173" t="str">
        <f t="shared" si="21"/>
        <v/>
      </c>
      <c r="E442" s="174" t="s">
        <v>99</v>
      </c>
      <c r="F442" s="174" t="s">
        <v>483</v>
      </c>
      <c r="G442" s="174" t="s">
        <v>221</v>
      </c>
      <c r="H442" s="174" t="s">
        <v>218</v>
      </c>
      <c r="I442" s="174">
        <v>6</v>
      </c>
      <c r="J442" s="174"/>
      <c r="K442" s="174"/>
      <c r="L442" s="174" t="s">
        <v>222</v>
      </c>
      <c r="M442" s="174" t="s">
        <v>190</v>
      </c>
      <c r="N442" s="174">
        <v>0.74</v>
      </c>
      <c r="O442" s="174">
        <v>3.2</v>
      </c>
      <c r="P442" s="174" t="s">
        <v>110</v>
      </c>
      <c r="Q442" s="175" t="s">
        <v>594</v>
      </c>
      <c r="R442" s="175" t="s">
        <v>107</v>
      </c>
    </row>
    <row r="443" spans="2:18" ht="20.100000000000001" customHeight="1" x14ac:dyDescent="0.4">
      <c r="B443" s="173" t="str">
        <f t="shared" si="19"/>
        <v/>
      </c>
      <c r="C443" s="173" t="str">
        <f t="shared" si="20"/>
        <v/>
      </c>
      <c r="D443" s="173" t="str">
        <f t="shared" si="21"/>
        <v/>
      </c>
      <c r="E443" s="174" t="s">
        <v>99</v>
      </c>
      <c r="F443" s="174" t="s">
        <v>483</v>
      </c>
      <c r="G443" s="174" t="s">
        <v>221</v>
      </c>
      <c r="H443" s="174" t="s">
        <v>140</v>
      </c>
      <c r="I443" s="174">
        <v>6</v>
      </c>
      <c r="J443" s="174"/>
      <c r="K443" s="174"/>
      <c r="L443" s="174" t="s">
        <v>275</v>
      </c>
      <c r="M443" s="174" t="s">
        <v>190</v>
      </c>
      <c r="N443" s="174">
        <v>0.75</v>
      </c>
      <c r="O443" s="174">
        <v>3.2</v>
      </c>
      <c r="P443" s="174" t="s">
        <v>110</v>
      </c>
      <c r="Q443" s="175" t="s">
        <v>595</v>
      </c>
      <c r="R443" s="175" t="s">
        <v>107</v>
      </c>
    </row>
    <row r="444" spans="2:18" ht="20.100000000000001" customHeight="1" x14ac:dyDescent="0.4">
      <c r="B444" s="173" t="str">
        <f t="shared" si="19"/>
        <v/>
      </c>
      <c r="C444" s="173" t="str">
        <f t="shared" si="20"/>
        <v/>
      </c>
      <c r="D444" s="173" t="str">
        <f t="shared" si="21"/>
        <v/>
      </c>
      <c r="E444" s="174" t="s">
        <v>99</v>
      </c>
      <c r="F444" s="174" t="s">
        <v>483</v>
      </c>
      <c r="G444" s="174" t="s">
        <v>224</v>
      </c>
      <c r="H444" s="174" t="s">
        <v>218</v>
      </c>
      <c r="I444" s="174">
        <v>6</v>
      </c>
      <c r="J444" s="174"/>
      <c r="K444" s="174"/>
      <c r="L444" s="174" t="s">
        <v>225</v>
      </c>
      <c r="M444" s="174" t="s">
        <v>190</v>
      </c>
      <c r="N444" s="174">
        <v>0.74</v>
      </c>
      <c r="O444" s="174">
        <v>3.2</v>
      </c>
      <c r="P444" s="174" t="s">
        <v>110</v>
      </c>
      <c r="Q444" s="175" t="s">
        <v>596</v>
      </c>
      <c r="R444" s="175" t="s">
        <v>107</v>
      </c>
    </row>
    <row r="445" spans="2:18" ht="20.100000000000001" customHeight="1" x14ac:dyDescent="0.4">
      <c r="B445" s="173" t="str">
        <f t="shared" si="19"/>
        <v/>
      </c>
      <c r="C445" s="173" t="str">
        <f t="shared" si="20"/>
        <v/>
      </c>
      <c r="D445" s="173" t="str">
        <f t="shared" si="21"/>
        <v/>
      </c>
      <c r="E445" s="174" t="s">
        <v>99</v>
      </c>
      <c r="F445" s="174" t="s">
        <v>483</v>
      </c>
      <c r="G445" s="174" t="s">
        <v>224</v>
      </c>
      <c r="H445" s="174" t="s">
        <v>140</v>
      </c>
      <c r="I445" s="174">
        <v>6</v>
      </c>
      <c r="J445" s="174"/>
      <c r="K445" s="174"/>
      <c r="L445" s="174" t="s">
        <v>278</v>
      </c>
      <c r="M445" s="174" t="s">
        <v>190</v>
      </c>
      <c r="N445" s="174">
        <v>0.75</v>
      </c>
      <c r="O445" s="174">
        <v>3.2</v>
      </c>
      <c r="P445" s="174" t="s">
        <v>110</v>
      </c>
      <c r="Q445" s="175" t="s">
        <v>597</v>
      </c>
      <c r="R445" s="175" t="s">
        <v>107</v>
      </c>
    </row>
    <row r="446" spans="2:18" ht="20.100000000000001" customHeight="1" x14ac:dyDescent="0.4">
      <c r="B446" s="173" t="str">
        <f t="shared" si="19"/>
        <v/>
      </c>
      <c r="C446" s="173" t="str">
        <f t="shared" si="20"/>
        <v/>
      </c>
      <c r="D446" s="173" t="str">
        <f t="shared" si="21"/>
        <v/>
      </c>
      <c r="E446" s="174" t="s">
        <v>99</v>
      </c>
      <c r="F446" s="174" t="s">
        <v>483</v>
      </c>
      <c r="G446" s="174" t="s">
        <v>227</v>
      </c>
      <c r="H446" s="174" t="s">
        <v>140</v>
      </c>
      <c r="I446" s="174">
        <v>7</v>
      </c>
      <c r="J446" s="174"/>
      <c r="K446" s="174"/>
      <c r="L446" s="174" t="s">
        <v>228</v>
      </c>
      <c r="M446" s="174" t="s">
        <v>190</v>
      </c>
      <c r="N446" s="174">
        <v>0.74</v>
      </c>
      <c r="O446" s="174">
        <v>3.2</v>
      </c>
      <c r="P446" s="174" t="s">
        <v>110</v>
      </c>
      <c r="Q446" s="175" t="s">
        <v>598</v>
      </c>
      <c r="R446" s="175" t="s">
        <v>107</v>
      </c>
    </row>
    <row r="447" spans="2:18" ht="20.100000000000001" customHeight="1" x14ac:dyDescent="0.4">
      <c r="B447" s="173" t="str">
        <f t="shared" si="19"/>
        <v/>
      </c>
      <c r="C447" s="173" t="str">
        <f t="shared" si="20"/>
        <v/>
      </c>
      <c r="D447" s="173" t="str">
        <f t="shared" si="21"/>
        <v/>
      </c>
      <c r="E447" s="174" t="s">
        <v>99</v>
      </c>
      <c r="F447" s="174" t="s">
        <v>483</v>
      </c>
      <c r="G447" s="174" t="s">
        <v>230</v>
      </c>
      <c r="H447" s="174" t="s">
        <v>140</v>
      </c>
      <c r="I447" s="174">
        <v>7</v>
      </c>
      <c r="J447" s="174"/>
      <c r="K447" s="174"/>
      <c r="L447" s="174" t="s">
        <v>231</v>
      </c>
      <c r="M447" s="174" t="s">
        <v>190</v>
      </c>
      <c r="N447" s="174">
        <v>0.74</v>
      </c>
      <c r="O447" s="174">
        <v>3.2</v>
      </c>
      <c r="P447" s="174" t="s">
        <v>110</v>
      </c>
      <c r="Q447" s="175" t="s">
        <v>599</v>
      </c>
      <c r="R447" s="175" t="s">
        <v>107</v>
      </c>
    </row>
    <row r="448" spans="2:18" ht="20.100000000000001" customHeight="1" x14ac:dyDescent="0.4">
      <c r="B448" s="173" t="str">
        <f t="shared" si="19"/>
        <v/>
      </c>
      <c r="C448" s="173" t="str">
        <f t="shared" si="20"/>
        <v/>
      </c>
      <c r="D448" s="173" t="str">
        <f t="shared" si="21"/>
        <v/>
      </c>
      <c r="E448" s="174" t="s">
        <v>99</v>
      </c>
      <c r="F448" s="174" t="s">
        <v>483</v>
      </c>
      <c r="G448" s="174" t="s">
        <v>101</v>
      </c>
      <c r="H448" s="174" t="s">
        <v>509</v>
      </c>
      <c r="I448" s="174">
        <v>6</v>
      </c>
      <c r="J448" s="174"/>
      <c r="K448" s="174"/>
      <c r="L448" s="174" t="s">
        <v>509</v>
      </c>
      <c r="M448" s="174" t="s">
        <v>190</v>
      </c>
      <c r="N448" s="174">
        <v>0.75</v>
      </c>
      <c r="O448" s="174">
        <v>3.3</v>
      </c>
      <c r="P448" s="174" t="s">
        <v>110</v>
      </c>
      <c r="Q448" s="175" t="s">
        <v>600</v>
      </c>
      <c r="R448" s="175" t="s">
        <v>107</v>
      </c>
    </row>
    <row r="449" spans="2:18" ht="20.100000000000001" customHeight="1" x14ac:dyDescent="0.4">
      <c r="B449" s="173" t="str">
        <f t="shared" si="19"/>
        <v/>
      </c>
      <c r="C449" s="173" t="str">
        <f t="shared" si="20"/>
        <v/>
      </c>
      <c r="D449" s="173" t="str">
        <f t="shared" si="21"/>
        <v/>
      </c>
      <c r="E449" s="174" t="s">
        <v>99</v>
      </c>
      <c r="F449" s="174" t="s">
        <v>483</v>
      </c>
      <c r="G449" s="174" t="s">
        <v>125</v>
      </c>
      <c r="H449" s="174" t="s">
        <v>544</v>
      </c>
      <c r="I449" s="174">
        <v>6</v>
      </c>
      <c r="J449" s="174"/>
      <c r="K449" s="174"/>
      <c r="L449" s="174" t="s">
        <v>509</v>
      </c>
      <c r="M449" s="174" t="s">
        <v>190</v>
      </c>
      <c r="N449" s="174">
        <v>0.75</v>
      </c>
      <c r="O449" s="174">
        <v>3.3</v>
      </c>
      <c r="P449" s="174" t="s">
        <v>110</v>
      </c>
      <c r="Q449" s="175" t="s">
        <v>601</v>
      </c>
      <c r="R449" s="175" t="s">
        <v>107</v>
      </c>
    </row>
    <row r="450" spans="2:18" ht="20.100000000000001" customHeight="1" x14ac:dyDescent="0.4">
      <c r="B450" s="173" t="str">
        <f t="shared" si="19"/>
        <v/>
      </c>
      <c r="C450" s="173" t="str">
        <f t="shared" si="20"/>
        <v/>
      </c>
      <c r="D450" s="173" t="str">
        <f t="shared" si="21"/>
        <v/>
      </c>
      <c r="E450" s="174" t="s">
        <v>99</v>
      </c>
      <c r="F450" s="174" t="s">
        <v>483</v>
      </c>
      <c r="G450" s="174" t="s">
        <v>221</v>
      </c>
      <c r="H450" s="174" t="s">
        <v>275</v>
      </c>
      <c r="I450" s="174">
        <v>5</v>
      </c>
      <c r="J450" s="174"/>
      <c r="K450" s="174"/>
      <c r="L450" s="174" t="s">
        <v>218</v>
      </c>
      <c r="M450" s="174" t="s">
        <v>190</v>
      </c>
      <c r="N450" s="174">
        <v>0.7</v>
      </c>
      <c r="O450" s="174">
        <v>3.3</v>
      </c>
      <c r="P450" s="174" t="s">
        <v>110</v>
      </c>
      <c r="Q450" s="175" t="s">
        <v>602</v>
      </c>
      <c r="R450" s="175" t="s">
        <v>107</v>
      </c>
    </row>
    <row r="451" spans="2:18" ht="20.100000000000001" customHeight="1" x14ac:dyDescent="0.4">
      <c r="B451" s="173" t="str">
        <f t="shared" si="19"/>
        <v/>
      </c>
      <c r="C451" s="173" t="str">
        <f t="shared" si="20"/>
        <v/>
      </c>
      <c r="D451" s="173" t="str">
        <f t="shared" si="21"/>
        <v/>
      </c>
      <c r="E451" s="174" t="s">
        <v>99</v>
      </c>
      <c r="F451" s="174" t="s">
        <v>483</v>
      </c>
      <c r="G451" s="174" t="s">
        <v>224</v>
      </c>
      <c r="H451" s="174" t="s">
        <v>278</v>
      </c>
      <c r="I451" s="174">
        <v>5</v>
      </c>
      <c r="J451" s="174"/>
      <c r="K451" s="174"/>
      <c r="L451" s="174" t="s">
        <v>218</v>
      </c>
      <c r="M451" s="174" t="s">
        <v>190</v>
      </c>
      <c r="N451" s="174">
        <v>0.7</v>
      </c>
      <c r="O451" s="174">
        <v>3.3</v>
      </c>
      <c r="P451" s="174" t="s">
        <v>110</v>
      </c>
      <c r="Q451" s="175" t="s">
        <v>603</v>
      </c>
      <c r="R451" s="175" t="s">
        <v>107</v>
      </c>
    </row>
    <row r="452" spans="2:18" ht="20.100000000000001" customHeight="1" x14ac:dyDescent="0.4">
      <c r="B452" s="173" t="str">
        <f t="shared" si="19"/>
        <v/>
      </c>
      <c r="C452" s="173" t="str">
        <f t="shared" si="20"/>
        <v/>
      </c>
      <c r="D452" s="173" t="str">
        <f t="shared" si="21"/>
        <v/>
      </c>
      <c r="E452" s="174" t="s">
        <v>99</v>
      </c>
      <c r="F452" s="174" t="s">
        <v>483</v>
      </c>
      <c r="G452" s="174" t="s">
        <v>227</v>
      </c>
      <c r="H452" s="174" t="s">
        <v>228</v>
      </c>
      <c r="I452" s="174">
        <v>6</v>
      </c>
      <c r="J452" s="174"/>
      <c r="K452" s="174"/>
      <c r="L452" s="174" t="s">
        <v>218</v>
      </c>
      <c r="M452" s="174" t="s">
        <v>190</v>
      </c>
      <c r="N452" s="174">
        <v>0.7</v>
      </c>
      <c r="O452" s="174">
        <v>3.3</v>
      </c>
      <c r="P452" s="174" t="s">
        <v>110</v>
      </c>
      <c r="Q452" s="175" t="s">
        <v>604</v>
      </c>
      <c r="R452" s="175" t="s">
        <v>107</v>
      </c>
    </row>
    <row r="453" spans="2:18" ht="20.100000000000001" customHeight="1" x14ac:dyDescent="0.4">
      <c r="B453" s="173" t="str">
        <f t="shared" si="19"/>
        <v/>
      </c>
      <c r="C453" s="173" t="str">
        <f t="shared" si="20"/>
        <v/>
      </c>
      <c r="D453" s="173" t="str">
        <f t="shared" si="21"/>
        <v/>
      </c>
      <c r="E453" s="174" t="s">
        <v>99</v>
      </c>
      <c r="F453" s="174" t="s">
        <v>483</v>
      </c>
      <c r="G453" s="174" t="s">
        <v>230</v>
      </c>
      <c r="H453" s="174" t="s">
        <v>231</v>
      </c>
      <c r="I453" s="174">
        <v>6</v>
      </c>
      <c r="J453" s="174"/>
      <c r="K453" s="174"/>
      <c r="L453" s="174" t="s">
        <v>218</v>
      </c>
      <c r="M453" s="174" t="s">
        <v>190</v>
      </c>
      <c r="N453" s="174">
        <v>0.7</v>
      </c>
      <c r="O453" s="174">
        <v>3.3</v>
      </c>
      <c r="P453" s="174" t="s">
        <v>110</v>
      </c>
      <c r="Q453" s="175" t="s">
        <v>605</v>
      </c>
      <c r="R453" s="175" t="s">
        <v>107</v>
      </c>
    </row>
    <row r="454" spans="2:18" ht="20.100000000000001" customHeight="1" x14ac:dyDescent="0.4">
      <c r="B454" s="173" t="str">
        <f t="shared" si="19"/>
        <v/>
      </c>
      <c r="C454" s="173" t="str">
        <f t="shared" si="20"/>
        <v/>
      </c>
      <c r="D454" s="173" t="str">
        <f t="shared" si="21"/>
        <v/>
      </c>
      <c r="E454" s="174" t="s">
        <v>99</v>
      </c>
      <c r="F454" s="174" t="s">
        <v>483</v>
      </c>
      <c r="G454" s="174" t="s">
        <v>125</v>
      </c>
      <c r="H454" s="174" t="s">
        <v>509</v>
      </c>
      <c r="I454" s="174">
        <v>6</v>
      </c>
      <c r="J454" s="174"/>
      <c r="K454" s="174"/>
      <c r="L454" s="174" t="s">
        <v>544</v>
      </c>
      <c r="M454" s="174" t="s">
        <v>190</v>
      </c>
      <c r="N454" s="174">
        <v>0.75</v>
      </c>
      <c r="O454" s="174">
        <v>3.3</v>
      </c>
      <c r="P454" s="174" t="s">
        <v>110</v>
      </c>
      <c r="Q454" s="175" t="s">
        <v>606</v>
      </c>
      <c r="R454" s="175" t="s">
        <v>107</v>
      </c>
    </row>
    <row r="455" spans="2:18" ht="20.100000000000001" customHeight="1" x14ac:dyDescent="0.4">
      <c r="B455" s="173" t="str">
        <f t="shared" si="19"/>
        <v/>
      </c>
      <c r="C455" s="173" t="str">
        <f t="shared" si="20"/>
        <v/>
      </c>
      <c r="D455" s="173" t="str">
        <f t="shared" si="21"/>
        <v/>
      </c>
      <c r="E455" s="174" t="s">
        <v>99</v>
      </c>
      <c r="F455" s="174" t="s">
        <v>483</v>
      </c>
      <c r="G455" s="174" t="s">
        <v>221</v>
      </c>
      <c r="H455" s="174" t="s">
        <v>218</v>
      </c>
      <c r="I455" s="174">
        <v>5</v>
      </c>
      <c r="J455" s="174"/>
      <c r="K455" s="174"/>
      <c r="L455" s="174" t="s">
        <v>275</v>
      </c>
      <c r="M455" s="174" t="s">
        <v>190</v>
      </c>
      <c r="N455" s="174">
        <v>0.73</v>
      </c>
      <c r="O455" s="174">
        <v>3.3</v>
      </c>
      <c r="P455" s="174" t="s">
        <v>110</v>
      </c>
      <c r="Q455" s="175" t="s">
        <v>607</v>
      </c>
      <c r="R455" s="175" t="s">
        <v>107</v>
      </c>
    </row>
    <row r="456" spans="2:18" ht="20.100000000000001" customHeight="1" x14ac:dyDescent="0.4">
      <c r="B456" s="173" t="str">
        <f t="shared" si="19"/>
        <v/>
      </c>
      <c r="C456" s="173" t="str">
        <f t="shared" si="20"/>
        <v/>
      </c>
      <c r="D456" s="173" t="str">
        <f t="shared" si="21"/>
        <v/>
      </c>
      <c r="E456" s="174" t="s">
        <v>99</v>
      </c>
      <c r="F456" s="174" t="s">
        <v>483</v>
      </c>
      <c r="G456" s="174" t="s">
        <v>224</v>
      </c>
      <c r="H456" s="174" t="s">
        <v>218</v>
      </c>
      <c r="I456" s="174">
        <v>5</v>
      </c>
      <c r="J456" s="174"/>
      <c r="K456" s="174"/>
      <c r="L456" s="174" t="s">
        <v>278</v>
      </c>
      <c r="M456" s="174" t="s">
        <v>190</v>
      </c>
      <c r="N456" s="174">
        <v>0.73</v>
      </c>
      <c r="O456" s="174">
        <v>3.3</v>
      </c>
      <c r="P456" s="174" t="s">
        <v>110</v>
      </c>
      <c r="Q456" s="175" t="s">
        <v>608</v>
      </c>
      <c r="R456" s="175" t="s">
        <v>107</v>
      </c>
    </row>
    <row r="457" spans="2:18" ht="20.100000000000001" customHeight="1" x14ac:dyDescent="0.4">
      <c r="B457" s="173" t="str">
        <f t="shared" si="19"/>
        <v/>
      </c>
      <c r="C457" s="173" t="str">
        <f t="shared" si="20"/>
        <v/>
      </c>
      <c r="D457" s="173" t="str">
        <f t="shared" si="21"/>
        <v/>
      </c>
      <c r="E457" s="174" t="s">
        <v>99</v>
      </c>
      <c r="F457" s="174" t="s">
        <v>483</v>
      </c>
      <c r="G457" s="174" t="s">
        <v>227</v>
      </c>
      <c r="H457" s="174" t="s">
        <v>218</v>
      </c>
      <c r="I457" s="174">
        <v>6</v>
      </c>
      <c r="J457" s="174"/>
      <c r="K457" s="174"/>
      <c r="L457" s="174" t="s">
        <v>228</v>
      </c>
      <c r="M457" s="174" t="s">
        <v>190</v>
      </c>
      <c r="N457" s="174">
        <v>0.73</v>
      </c>
      <c r="O457" s="174">
        <v>3.3</v>
      </c>
      <c r="P457" s="174" t="s">
        <v>110</v>
      </c>
      <c r="Q457" s="175" t="s">
        <v>609</v>
      </c>
      <c r="R457" s="175" t="s">
        <v>107</v>
      </c>
    </row>
    <row r="458" spans="2:18" ht="20.100000000000001" customHeight="1" x14ac:dyDescent="0.4">
      <c r="B458" s="173" t="str">
        <f t="shared" si="19"/>
        <v/>
      </c>
      <c r="C458" s="173" t="str">
        <f t="shared" si="20"/>
        <v/>
      </c>
      <c r="D458" s="173" t="str">
        <f t="shared" si="21"/>
        <v/>
      </c>
      <c r="E458" s="174" t="s">
        <v>99</v>
      </c>
      <c r="F458" s="174" t="s">
        <v>483</v>
      </c>
      <c r="G458" s="174" t="s">
        <v>230</v>
      </c>
      <c r="H458" s="174" t="s">
        <v>218</v>
      </c>
      <c r="I458" s="174">
        <v>6</v>
      </c>
      <c r="J458" s="174"/>
      <c r="K458" s="174"/>
      <c r="L458" s="174" t="s">
        <v>231</v>
      </c>
      <c r="M458" s="174" t="s">
        <v>190</v>
      </c>
      <c r="N458" s="174">
        <v>0.73</v>
      </c>
      <c r="O458" s="174">
        <v>3.3</v>
      </c>
      <c r="P458" s="174" t="s">
        <v>110</v>
      </c>
      <c r="Q458" s="175" t="s">
        <v>610</v>
      </c>
      <c r="R458" s="175" t="s">
        <v>107</v>
      </c>
    </row>
  </sheetData>
  <sheetProtection algorithmName="SHA-512" hashValue="hC+2xyviUnL37obnQ8v5WvnH/84RhCVUUAB4Gis+s50yEAQOlpuUTYN59hyTvDnu1ltc+lmgHtVxbmewR9c1kw==" saltValue="DgD9dv25ctuzlmZDJIzxXQ==" spinCount="100000" sheet="1" autoFilter="0"/>
  <autoFilter ref="B14:P458" xr:uid="{EDFB512C-294A-4575-90FA-11D618B474CF}"/>
  <mergeCells count="9">
    <mergeCell ref="V32:W32"/>
    <mergeCell ref="V34:W34"/>
    <mergeCell ref="H2:L2"/>
    <mergeCell ref="H3:L3"/>
    <mergeCell ref="B7:F7"/>
    <mergeCell ref="C9:E9"/>
    <mergeCell ref="C10:E10"/>
    <mergeCell ref="B12:C12"/>
    <mergeCell ref="E12:P12"/>
  </mergeCells>
  <phoneticPr fontId="3"/>
  <conditionalFormatting sqref="B12:C13">
    <cfRule type="expression" dxfId="6" priority="2">
      <formula>OR($C$9="",$C$10="")</formula>
    </cfRule>
  </conditionalFormatting>
  <conditionalFormatting sqref="D12:D13">
    <cfRule type="expression" dxfId="5" priority="1">
      <formula>$H$9=""</formula>
    </cfRule>
  </conditionalFormatting>
  <dataValidations count="1">
    <dataValidation type="list" allowBlank="1" showInputMessage="1" showErrorMessage="1" sqref="C9:C10" xr:uid="{E7CA4853-8512-408A-B3AF-1D3DD1C5F8A5}">
      <formula1>INDIRECT(V15)</formula1>
    </dataValidation>
  </dataValidations>
  <hyperlinks>
    <hyperlink ref="H3:L3" r:id="rId1" display="LIXIL製複層ガラスシリーズカタログ" xr:uid="{5A046E20-0910-40C3-97EF-8E8578ED66E0}"/>
    <hyperlink ref="H2:L2" r:id="rId2" display="窓ガラスの光熱性能計算ツール 「TOP-G」（板硝子協会）" xr:uid="{2C13E80D-7389-412B-A8CC-3DEF7E5AA095}"/>
  </hyperlinks>
  <pageMargins left="0.70866141732283472" right="0.70866141732283472" top="0.74803149606299213" bottom="0.74803149606299213" header="0.31496062992125984" footer="0.31496062992125984"/>
  <pageSetup paperSize="9" scale="1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E4849-E980-47B2-A554-5B4C6CAF8460}">
  <sheetPr codeName="Sheet30"/>
  <dimension ref="A1:I298"/>
  <sheetViews>
    <sheetView topLeftCell="A199" zoomScale="70" zoomScaleNormal="70" workbookViewId="0">
      <selection activeCell="B285" sqref="B285"/>
    </sheetView>
  </sheetViews>
  <sheetFormatPr defaultColWidth="8.625" defaultRowHeight="15.75" x14ac:dyDescent="0.4"/>
  <cols>
    <col min="1" max="1" width="10.875" style="64" bestFit="1" customWidth="1"/>
    <col min="2" max="2" width="51.25" style="64" customWidth="1"/>
    <col min="3" max="4" width="8.625" style="64"/>
    <col min="5" max="5" width="13.875" style="64" bestFit="1" customWidth="1"/>
    <col min="6" max="6" width="13.375" style="64" bestFit="1" customWidth="1"/>
    <col min="7" max="7" width="86.25" style="64" bestFit="1" customWidth="1"/>
    <col min="8" max="16384" width="8.625" style="64"/>
  </cols>
  <sheetData>
    <row r="1" spans="1:9" x14ac:dyDescent="0.4">
      <c r="A1" s="64" t="s">
        <v>611</v>
      </c>
      <c r="B1" s="64" t="s">
        <v>612</v>
      </c>
      <c r="C1" s="64" t="s">
        <v>613</v>
      </c>
      <c r="D1" s="64" t="s">
        <v>614</v>
      </c>
      <c r="E1" s="64" t="s">
        <v>615</v>
      </c>
      <c r="F1" s="64" t="s">
        <v>616</v>
      </c>
      <c r="G1" s="64" t="s">
        <v>116</v>
      </c>
      <c r="H1" s="64" t="s">
        <v>617</v>
      </c>
      <c r="I1" s="64" t="s">
        <v>618</v>
      </c>
    </row>
    <row r="2" spans="1:9" x14ac:dyDescent="0.4">
      <c r="A2" s="64" t="s">
        <v>619</v>
      </c>
      <c r="B2" s="64" t="s">
        <v>620</v>
      </c>
      <c r="C2" s="64" t="s">
        <v>621</v>
      </c>
      <c r="D2" s="64" t="s">
        <v>622</v>
      </c>
      <c r="E2" s="64" t="s">
        <v>623</v>
      </c>
      <c r="F2" s="64" t="s">
        <v>624</v>
      </c>
      <c r="G2" s="64" t="str">
        <f t="shared" ref="G2:G65" si="0">B2&amp;F2</f>
        <v>リプラス汎用枠（アルミスペーサー）FIX（F）</v>
      </c>
      <c r="H2" s="64" t="s">
        <v>623</v>
      </c>
      <c r="I2" s="64" t="s">
        <v>110</v>
      </c>
    </row>
    <row r="3" spans="1:9" x14ac:dyDescent="0.4">
      <c r="A3" s="64" t="s">
        <v>619</v>
      </c>
      <c r="B3" s="64" t="s">
        <v>620</v>
      </c>
      <c r="C3" s="64" t="s">
        <v>623</v>
      </c>
      <c r="D3" s="64" t="s">
        <v>625</v>
      </c>
      <c r="E3" s="64" t="s">
        <v>621</v>
      </c>
      <c r="F3" s="64" t="s">
        <v>626</v>
      </c>
      <c r="G3" s="64" t="str">
        <f t="shared" si="0"/>
        <v>リプラス汎用枠（アルミスペーサー）引違い（H）</v>
      </c>
      <c r="H3" s="64" t="s">
        <v>621</v>
      </c>
      <c r="I3" s="64" t="s">
        <v>110</v>
      </c>
    </row>
    <row r="4" spans="1:9" x14ac:dyDescent="0.4">
      <c r="A4" s="64" t="s">
        <v>619</v>
      </c>
      <c r="B4" s="64" t="s">
        <v>620</v>
      </c>
      <c r="C4" s="64" t="s">
        <v>627</v>
      </c>
      <c r="D4" s="64" t="s">
        <v>628</v>
      </c>
      <c r="E4" s="64" t="s">
        <v>621</v>
      </c>
      <c r="F4" s="64" t="s">
        <v>629</v>
      </c>
      <c r="G4" s="64" t="str">
        <f t="shared" si="0"/>
        <v>リプラス汎用枠（アルミスペーサー）プロジェクト（P）</v>
      </c>
      <c r="H4" s="64" t="s">
        <v>621</v>
      </c>
      <c r="I4" s="64" t="s">
        <v>110</v>
      </c>
    </row>
    <row r="5" spans="1:9" x14ac:dyDescent="0.4">
      <c r="A5" s="64" t="s">
        <v>619</v>
      </c>
      <c r="B5" s="64" t="s">
        <v>620</v>
      </c>
      <c r="C5" s="64" t="s">
        <v>630</v>
      </c>
      <c r="D5" s="64" t="s">
        <v>631</v>
      </c>
      <c r="E5" s="64" t="s">
        <v>621</v>
      </c>
      <c r="F5" s="64" t="s">
        <v>632</v>
      </c>
      <c r="G5" s="64" t="str">
        <f t="shared" si="0"/>
        <v>リプラス汎用枠（アルミスペーサー）開き（T）</v>
      </c>
      <c r="H5" s="64" t="s">
        <v>621</v>
      </c>
      <c r="I5" s="64" t="s">
        <v>110</v>
      </c>
    </row>
    <row r="6" spans="1:9" x14ac:dyDescent="0.4">
      <c r="A6" s="64" t="s">
        <v>619</v>
      </c>
      <c r="B6" s="64" t="s">
        <v>620</v>
      </c>
      <c r="C6" s="64" t="s">
        <v>633</v>
      </c>
      <c r="D6" s="64" t="s">
        <v>634</v>
      </c>
      <c r="E6" s="64" t="s">
        <v>621</v>
      </c>
      <c r="F6" s="64" t="s">
        <v>635</v>
      </c>
      <c r="G6" s="64" t="str">
        <f t="shared" si="0"/>
        <v>リプラス汎用枠（アルミスペーサー）上げ下げ（U）</v>
      </c>
      <c r="H6" s="64" t="s">
        <v>621</v>
      </c>
      <c r="I6" s="64" t="s">
        <v>110</v>
      </c>
    </row>
    <row r="7" spans="1:9" x14ac:dyDescent="0.4">
      <c r="A7" s="64" t="s">
        <v>636</v>
      </c>
      <c r="B7" s="64" t="s">
        <v>637</v>
      </c>
      <c r="C7" s="64" t="s">
        <v>621</v>
      </c>
      <c r="D7" s="64" t="s">
        <v>638</v>
      </c>
      <c r="E7" s="64" t="s">
        <v>639</v>
      </c>
      <c r="F7" s="64" t="s">
        <v>624</v>
      </c>
      <c r="G7" s="64" t="str">
        <f t="shared" si="0"/>
        <v>リプラス高断熱汎用枠 複層ガラスFIX（F）</v>
      </c>
      <c r="H7" s="64" t="s">
        <v>623</v>
      </c>
      <c r="I7" s="64" t="s">
        <v>110</v>
      </c>
    </row>
    <row r="8" spans="1:9" x14ac:dyDescent="0.4">
      <c r="A8" s="64" t="s">
        <v>636</v>
      </c>
      <c r="B8" s="64" t="s">
        <v>637</v>
      </c>
      <c r="C8" s="64" t="s">
        <v>623</v>
      </c>
      <c r="D8" s="64" t="s">
        <v>640</v>
      </c>
      <c r="E8" s="64" t="s">
        <v>639</v>
      </c>
      <c r="F8" s="64" t="s">
        <v>626</v>
      </c>
      <c r="G8" s="64" t="str">
        <f t="shared" si="0"/>
        <v>リプラス高断熱汎用枠 複層ガラス引違い（H）</v>
      </c>
      <c r="H8" s="64" t="s">
        <v>621</v>
      </c>
      <c r="I8" s="64" t="s">
        <v>110</v>
      </c>
    </row>
    <row r="9" spans="1:9" x14ac:dyDescent="0.4">
      <c r="A9" s="64" t="s">
        <v>636</v>
      </c>
      <c r="B9" s="64" t="s">
        <v>637</v>
      </c>
      <c r="C9" s="64" t="s">
        <v>627</v>
      </c>
      <c r="D9" s="64" t="s">
        <v>641</v>
      </c>
      <c r="E9" s="64" t="s">
        <v>639</v>
      </c>
      <c r="F9" s="64" t="s">
        <v>629</v>
      </c>
      <c r="G9" s="64" t="str">
        <f t="shared" si="0"/>
        <v>リプラス高断熱汎用枠 複層ガラスプロジェクト（P）</v>
      </c>
      <c r="H9" s="64" t="s">
        <v>621</v>
      </c>
      <c r="I9" s="64" t="s">
        <v>110</v>
      </c>
    </row>
    <row r="10" spans="1:9" x14ac:dyDescent="0.4">
      <c r="A10" s="64" t="s">
        <v>636</v>
      </c>
      <c r="B10" s="64" t="s">
        <v>637</v>
      </c>
      <c r="C10" s="64" t="s">
        <v>630</v>
      </c>
      <c r="D10" s="64" t="s">
        <v>642</v>
      </c>
      <c r="E10" s="64" t="s">
        <v>639</v>
      </c>
      <c r="F10" s="64" t="s">
        <v>632</v>
      </c>
      <c r="G10" s="64" t="str">
        <f t="shared" si="0"/>
        <v>リプラス高断熱汎用枠 複層ガラス開き（T）</v>
      </c>
      <c r="H10" s="64" t="s">
        <v>621</v>
      </c>
      <c r="I10" s="64" t="s">
        <v>110</v>
      </c>
    </row>
    <row r="11" spans="1:9" x14ac:dyDescent="0.4">
      <c r="A11" s="64" t="s">
        <v>636</v>
      </c>
      <c r="B11" s="64" t="s">
        <v>637</v>
      </c>
      <c r="C11" s="64" t="s">
        <v>633</v>
      </c>
      <c r="D11" s="64" t="s">
        <v>643</v>
      </c>
      <c r="E11" s="64" t="s">
        <v>639</v>
      </c>
      <c r="F11" s="64" t="s">
        <v>635</v>
      </c>
      <c r="G11" s="64" t="str">
        <f t="shared" si="0"/>
        <v>リプラス高断熱汎用枠 複層ガラス上げ下げ（U）</v>
      </c>
      <c r="H11" s="64" t="s">
        <v>621</v>
      </c>
      <c r="I11" s="64" t="s">
        <v>110</v>
      </c>
    </row>
    <row r="12" spans="1:9" x14ac:dyDescent="0.4">
      <c r="A12" s="64" t="s">
        <v>644</v>
      </c>
      <c r="B12" s="64" t="s">
        <v>645</v>
      </c>
      <c r="C12" s="64" t="s">
        <v>621</v>
      </c>
      <c r="D12" s="64" t="s">
        <v>646</v>
      </c>
      <c r="E12" s="64" t="s">
        <v>623</v>
      </c>
      <c r="F12" s="64" t="s">
        <v>624</v>
      </c>
      <c r="G12" s="64" t="str">
        <f t="shared" si="0"/>
        <v>リプラス汎用枠（樹脂スペーサー）内外色組合せ・内外同系色FIX（F）</v>
      </c>
      <c r="H12" s="64" t="s">
        <v>623</v>
      </c>
      <c r="I12" s="64" t="s">
        <v>110</v>
      </c>
    </row>
    <row r="13" spans="1:9" x14ac:dyDescent="0.4">
      <c r="A13" s="64" t="s">
        <v>644</v>
      </c>
      <c r="B13" s="64" t="s">
        <v>645</v>
      </c>
      <c r="C13" s="64" t="s">
        <v>623</v>
      </c>
      <c r="D13" s="64" t="s">
        <v>647</v>
      </c>
      <c r="E13" s="64" t="s">
        <v>621</v>
      </c>
      <c r="F13" s="64" t="s">
        <v>626</v>
      </c>
      <c r="G13" s="64" t="str">
        <f t="shared" si="0"/>
        <v>リプラス汎用枠（樹脂スペーサー）内外色組合せ・内外同系色引違い（H）</v>
      </c>
      <c r="H13" s="64" t="s">
        <v>621</v>
      </c>
      <c r="I13" s="64" t="s">
        <v>110</v>
      </c>
    </row>
    <row r="14" spans="1:9" x14ac:dyDescent="0.4">
      <c r="A14" s="64" t="s">
        <v>644</v>
      </c>
      <c r="B14" s="64" t="s">
        <v>645</v>
      </c>
      <c r="C14" s="64" t="s">
        <v>627</v>
      </c>
      <c r="D14" s="64" t="s">
        <v>648</v>
      </c>
      <c r="E14" s="64" t="s">
        <v>621</v>
      </c>
      <c r="F14" s="64" t="s">
        <v>629</v>
      </c>
      <c r="G14" s="64" t="str">
        <f t="shared" si="0"/>
        <v>リプラス汎用枠（樹脂スペーサー）内外色組合せ・内外同系色プロジェクト（P）</v>
      </c>
      <c r="H14" s="64" t="s">
        <v>621</v>
      </c>
      <c r="I14" s="64" t="s">
        <v>110</v>
      </c>
    </row>
    <row r="15" spans="1:9" x14ac:dyDescent="0.4">
      <c r="A15" s="64" t="s">
        <v>644</v>
      </c>
      <c r="B15" s="64" t="s">
        <v>645</v>
      </c>
      <c r="C15" s="64" t="s">
        <v>630</v>
      </c>
      <c r="D15" s="64" t="s">
        <v>649</v>
      </c>
      <c r="E15" s="64" t="s">
        <v>621</v>
      </c>
      <c r="F15" s="64" t="s">
        <v>632</v>
      </c>
      <c r="G15" s="64" t="str">
        <f t="shared" si="0"/>
        <v>リプラス汎用枠（樹脂スペーサー）内外色組合せ・内外同系色開き（T）</v>
      </c>
      <c r="H15" s="64" t="s">
        <v>621</v>
      </c>
      <c r="I15" s="64" t="s">
        <v>110</v>
      </c>
    </row>
    <row r="16" spans="1:9" x14ac:dyDescent="0.4">
      <c r="A16" s="64" t="s">
        <v>644</v>
      </c>
      <c r="B16" s="64" t="s">
        <v>645</v>
      </c>
      <c r="C16" s="64" t="s">
        <v>633</v>
      </c>
      <c r="D16" s="64" t="s">
        <v>650</v>
      </c>
      <c r="E16" s="64" t="s">
        <v>621</v>
      </c>
      <c r="F16" s="64" t="s">
        <v>635</v>
      </c>
      <c r="G16" s="64" t="str">
        <f t="shared" si="0"/>
        <v>リプラス汎用枠（樹脂スペーサー）内外色組合せ・内外同系色上げ下げ（U）</v>
      </c>
      <c r="H16" s="64" t="s">
        <v>621</v>
      </c>
      <c r="I16" s="64" t="s">
        <v>110</v>
      </c>
    </row>
    <row r="17" spans="1:9" x14ac:dyDescent="0.4">
      <c r="A17" s="64" t="s">
        <v>651</v>
      </c>
      <c r="B17" s="64" t="s">
        <v>652</v>
      </c>
      <c r="C17" s="64" t="s">
        <v>623</v>
      </c>
      <c r="D17" s="64" t="s">
        <v>653</v>
      </c>
      <c r="E17" s="64" t="s">
        <v>621</v>
      </c>
      <c r="F17" s="64" t="s">
        <v>626</v>
      </c>
      <c r="G17" s="64" t="str">
        <f t="shared" si="0"/>
        <v>リプラス汎用枠（樹脂スペーサー）内外色組合せ引違い（H）</v>
      </c>
      <c r="H17" s="64" t="s">
        <v>621</v>
      </c>
      <c r="I17" s="64" t="s">
        <v>110</v>
      </c>
    </row>
    <row r="18" spans="1:9" x14ac:dyDescent="0.4">
      <c r="A18" s="64" t="s">
        <v>654</v>
      </c>
      <c r="B18" s="64" t="s">
        <v>655</v>
      </c>
      <c r="C18" s="64" t="s">
        <v>621</v>
      </c>
      <c r="D18" s="64" t="s">
        <v>656</v>
      </c>
      <c r="E18" s="64" t="s">
        <v>657</v>
      </c>
      <c r="F18" s="64" t="s">
        <v>624</v>
      </c>
      <c r="G18" s="64" t="str">
        <f t="shared" si="0"/>
        <v>リプラス高断熱汎用枠 トリプルガラスFIX（F）</v>
      </c>
      <c r="H18" s="64" t="s">
        <v>658</v>
      </c>
      <c r="I18" s="64" t="s">
        <v>659</v>
      </c>
    </row>
    <row r="19" spans="1:9" x14ac:dyDescent="0.4">
      <c r="A19" s="64" t="s">
        <v>654</v>
      </c>
      <c r="B19" s="64" t="s">
        <v>655</v>
      </c>
      <c r="C19" s="64" t="s">
        <v>623</v>
      </c>
      <c r="D19" s="64" t="s">
        <v>660</v>
      </c>
      <c r="E19" s="64" t="s">
        <v>661</v>
      </c>
      <c r="F19" s="64" t="s">
        <v>626</v>
      </c>
      <c r="G19" s="64" t="str">
        <f t="shared" si="0"/>
        <v>リプラス高断熱汎用枠 トリプルガラス引違い（H）</v>
      </c>
      <c r="H19" s="64" t="s">
        <v>662</v>
      </c>
      <c r="I19" s="64" t="s">
        <v>659</v>
      </c>
    </row>
    <row r="20" spans="1:9" x14ac:dyDescent="0.4">
      <c r="A20" s="64" t="s">
        <v>654</v>
      </c>
      <c r="B20" s="64" t="s">
        <v>655</v>
      </c>
      <c r="C20" s="64" t="s">
        <v>627</v>
      </c>
      <c r="D20" s="64" t="s">
        <v>663</v>
      </c>
      <c r="E20" s="64" t="s">
        <v>657</v>
      </c>
      <c r="F20" s="64" t="s">
        <v>629</v>
      </c>
      <c r="G20" s="64" t="str">
        <f t="shared" si="0"/>
        <v>リプラス高断熱汎用枠 トリプルガラスプロジェクト（P）</v>
      </c>
      <c r="H20" s="64" t="s">
        <v>658</v>
      </c>
      <c r="I20" s="64" t="s">
        <v>659</v>
      </c>
    </row>
    <row r="21" spans="1:9" x14ac:dyDescent="0.4">
      <c r="A21" s="64" t="s">
        <v>654</v>
      </c>
      <c r="B21" s="64" t="s">
        <v>655</v>
      </c>
      <c r="C21" s="64" t="s">
        <v>630</v>
      </c>
      <c r="D21" s="64" t="s">
        <v>664</v>
      </c>
      <c r="E21" s="64" t="s">
        <v>657</v>
      </c>
      <c r="F21" s="64" t="s">
        <v>632</v>
      </c>
      <c r="G21" s="64" t="str">
        <f t="shared" si="0"/>
        <v>リプラス高断熱汎用枠 トリプルガラス開き（T）</v>
      </c>
      <c r="H21" s="64" t="s">
        <v>658</v>
      </c>
      <c r="I21" s="64" t="s">
        <v>659</v>
      </c>
    </row>
    <row r="22" spans="1:9" x14ac:dyDescent="0.4">
      <c r="A22" s="64" t="s">
        <v>654</v>
      </c>
      <c r="B22" s="64" t="s">
        <v>655</v>
      </c>
      <c r="C22" s="64" t="s">
        <v>633</v>
      </c>
      <c r="D22" s="64" t="s">
        <v>665</v>
      </c>
      <c r="E22" s="64" t="s">
        <v>657</v>
      </c>
      <c r="F22" s="64" t="s">
        <v>635</v>
      </c>
      <c r="G22" s="64" t="str">
        <f t="shared" si="0"/>
        <v>リプラス高断熱汎用枠 トリプルガラス上げ下げ（U）</v>
      </c>
      <c r="H22" s="64" t="s">
        <v>658</v>
      </c>
      <c r="I22" s="64" t="s">
        <v>659</v>
      </c>
    </row>
    <row r="23" spans="1:9" x14ac:dyDescent="0.4">
      <c r="A23" s="64" t="s">
        <v>666</v>
      </c>
      <c r="B23" s="64" t="s">
        <v>667</v>
      </c>
      <c r="C23" s="64" t="s">
        <v>623</v>
      </c>
      <c r="D23" s="64" t="s">
        <v>668</v>
      </c>
      <c r="E23" s="64" t="s">
        <v>621</v>
      </c>
      <c r="F23" s="64" t="s">
        <v>626</v>
      </c>
      <c r="G23" s="64" t="str">
        <f t="shared" si="0"/>
        <v>リプラス専用枠（アルミスペーサー）引違い（H）</v>
      </c>
      <c r="H23" s="64" t="s">
        <v>621</v>
      </c>
      <c r="I23" s="64" t="s">
        <v>110</v>
      </c>
    </row>
    <row r="24" spans="1:9" x14ac:dyDescent="0.4">
      <c r="A24" s="64" t="s">
        <v>669</v>
      </c>
      <c r="B24" s="64" t="s">
        <v>670</v>
      </c>
      <c r="C24" s="64" t="s">
        <v>623</v>
      </c>
      <c r="D24" s="64" t="s">
        <v>671</v>
      </c>
      <c r="E24" s="64" t="s">
        <v>621</v>
      </c>
      <c r="F24" s="64" t="s">
        <v>626</v>
      </c>
      <c r="G24" s="64" t="str">
        <f t="shared" si="0"/>
        <v>リプラス専用枠（樹脂スペーサー）引違い（H）</v>
      </c>
      <c r="H24" s="64" t="s">
        <v>621</v>
      </c>
      <c r="I24" s="64" t="s">
        <v>110</v>
      </c>
    </row>
    <row r="25" spans="1:9" x14ac:dyDescent="0.4">
      <c r="A25" s="64" t="s">
        <v>672</v>
      </c>
      <c r="B25" s="64" t="s">
        <v>673</v>
      </c>
      <c r="C25" s="64" t="s">
        <v>621</v>
      </c>
      <c r="D25" s="64" t="s">
        <v>674</v>
      </c>
      <c r="E25" s="64" t="s">
        <v>657</v>
      </c>
      <c r="F25" s="64" t="s">
        <v>624</v>
      </c>
      <c r="G25" s="64" t="str">
        <f t="shared" si="0"/>
        <v>ＴＷ（トリプルガラス）ＦＩＸ窓FIX（F）</v>
      </c>
      <c r="H25" s="64" t="s">
        <v>658</v>
      </c>
      <c r="I25" s="64" t="s">
        <v>659</v>
      </c>
    </row>
    <row r="26" spans="1:9" x14ac:dyDescent="0.4">
      <c r="A26" s="64" t="s">
        <v>672</v>
      </c>
      <c r="B26" s="64" t="s">
        <v>675</v>
      </c>
      <c r="C26" s="64" t="s">
        <v>623</v>
      </c>
      <c r="D26" s="64" t="s">
        <v>676</v>
      </c>
      <c r="E26" s="64" t="s">
        <v>661</v>
      </c>
      <c r="F26" s="64" t="s">
        <v>626</v>
      </c>
      <c r="G26" s="64" t="str">
        <f t="shared" si="0"/>
        <v>ＴＷ（トリプルガラス）引違い窓、片引き窓、引分け窓引違い（H）</v>
      </c>
      <c r="H26" s="64" t="s">
        <v>662</v>
      </c>
      <c r="I26" s="64" t="s">
        <v>659</v>
      </c>
    </row>
    <row r="27" spans="1:9" x14ac:dyDescent="0.4">
      <c r="A27" s="64" t="s">
        <v>672</v>
      </c>
      <c r="B27" s="64" t="s">
        <v>677</v>
      </c>
      <c r="C27" s="64" t="s">
        <v>627</v>
      </c>
      <c r="D27" s="64" t="s">
        <v>678</v>
      </c>
      <c r="E27" s="64" t="s">
        <v>657</v>
      </c>
      <c r="F27" s="64" t="s">
        <v>629</v>
      </c>
      <c r="G27" s="64" t="str">
        <f t="shared" si="0"/>
        <v>ＴＷ（トリプルガラス）横すべり出し窓オペレーター、高所用横すべり出し窓プロジェクト（P）</v>
      </c>
      <c r="H27" s="64" t="s">
        <v>658</v>
      </c>
      <c r="I27" s="64" t="s">
        <v>659</v>
      </c>
    </row>
    <row r="28" spans="1:9" x14ac:dyDescent="0.4">
      <c r="A28" s="64" t="s">
        <v>672</v>
      </c>
      <c r="B28" s="64" t="s">
        <v>679</v>
      </c>
      <c r="C28" s="64" t="s">
        <v>627</v>
      </c>
      <c r="D28" s="64" t="s">
        <v>678</v>
      </c>
      <c r="E28" s="64" t="s">
        <v>657</v>
      </c>
      <c r="F28" s="64" t="s">
        <v>629</v>
      </c>
      <c r="G28" s="64" t="str">
        <f t="shared" si="0"/>
        <v>ＴＷ（トリプルガラス）横すべり出し窓オペレータープロジェクト（P）</v>
      </c>
      <c r="H28" s="64" t="s">
        <v>658</v>
      </c>
      <c r="I28" s="64" t="s">
        <v>659</v>
      </c>
    </row>
    <row r="29" spans="1:9" x14ac:dyDescent="0.4">
      <c r="A29" s="64" t="s">
        <v>672</v>
      </c>
      <c r="B29" s="64" t="s">
        <v>680</v>
      </c>
      <c r="C29" s="64" t="s">
        <v>630</v>
      </c>
      <c r="D29" s="64" t="s">
        <v>681</v>
      </c>
      <c r="E29" s="64" t="s">
        <v>657</v>
      </c>
      <c r="F29" s="64" t="s">
        <v>632</v>
      </c>
      <c r="G29" s="64" t="str">
        <f t="shared" si="0"/>
        <v>ＴＷ（トリプルガラス）縦すべり出し窓オペレーター開き（T）</v>
      </c>
      <c r="H29" s="64" t="s">
        <v>658</v>
      </c>
      <c r="I29" s="64" t="s">
        <v>659</v>
      </c>
    </row>
    <row r="30" spans="1:9" x14ac:dyDescent="0.4">
      <c r="A30" s="64" t="s">
        <v>672</v>
      </c>
      <c r="B30" s="64" t="s">
        <v>682</v>
      </c>
      <c r="C30" s="64" t="s">
        <v>633</v>
      </c>
      <c r="D30" s="64" t="s">
        <v>683</v>
      </c>
      <c r="E30" s="64" t="s">
        <v>657</v>
      </c>
      <c r="F30" s="64" t="s">
        <v>635</v>
      </c>
      <c r="G30" s="64" t="str">
        <f t="shared" si="0"/>
        <v>ＴＷ（トリプルガラス）上げ下げ窓、面格子付上げ下げ窓上げ下げ（U）</v>
      </c>
      <c r="H30" s="64" t="s">
        <v>658</v>
      </c>
      <c r="I30" s="64" t="s">
        <v>659</v>
      </c>
    </row>
    <row r="31" spans="1:9" x14ac:dyDescent="0.4">
      <c r="A31" s="64" t="s">
        <v>684</v>
      </c>
      <c r="B31" s="64" t="s">
        <v>685</v>
      </c>
      <c r="C31" s="64" t="s">
        <v>623</v>
      </c>
      <c r="D31" s="64" t="s">
        <v>686</v>
      </c>
      <c r="E31" s="64" t="s">
        <v>661</v>
      </c>
      <c r="F31" s="64" t="s">
        <v>626</v>
      </c>
      <c r="G31" s="64" t="str">
        <f t="shared" si="0"/>
        <v>ＴＷ（トリプルガラス）単体引違い窓フラットタイプ引違い（H）</v>
      </c>
      <c r="H31" s="64" t="s">
        <v>662</v>
      </c>
      <c r="I31" s="64" t="s">
        <v>659</v>
      </c>
    </row>
    <row r="32" spans="1:9" x14ac:dyDescent="0.4">
      <c r="A32" s="64" t="s">
        <v>684</v>
      </c>
      <c r="B32" s="64" t="s">
        <v>687</v>
      </c>
      <c r="C32" s="64" t="s">
        <v>627</v>
      </c>
      <c r="D32" s="64" t="s">
        <v>688</v>
      </c>
      <c r="E32" s="64" t="s">
        <v>657</v>
      </c>
      <c r="F32" s="64" t="s">
        <v>629</v>
      </c>
      <c r="G32" s="64" t="str">
        <f t="shared" si="0"/>
        <v>ＴＷ（トリプルガラス）横すべり出し窓グレモンプロジェクト（P）</v>
      </c>
      <c r="H32" s="64" t="s">
        <v>658</v>
      </c>
      <c r="I32" s="64" t="s">
        <v>659</v>
      </c>
    </row>
    <row r="33" spans="1:9" x14ac:dyDescent="0.4">
      <c r="A33" s="64" t="s">
        <v>684</v>
      </c>
      <c r="B33" s="64" t="s">
        <v>689</v>
      </c>
      <c r="C33" s="64" t="s">
        <v>630</v>
      </c>
      <c r="D33" s="64" t="s">
        <v>690</v>
      </c>
      <c r="E33" s="64" t="s">
        <v>657</v>
      </c>
      <c r="F33" s="64" t="s">
        <v>632</v>
      </c>
      <c r="G33" s="64" t="str">
        <f t="shared" si="0"/>
        <v>ＴＷ（トリプルガラス）縦すべり出し窓グレモン開き（T）</v>
      </c>
      <c r="H33" s="64" t="s">
        <v>658</v>
      </c>
      <c r="I33" s="64" t="s">
        <v>659</v>
      </c>
    </row>
    <row r="34" spans="1:9" x14ac:dyDescent="0.4">
      <c r="A34" s="64" t="s">
        <v>691</v>
      </c>
      <c r="B34" s="64" t="s">
        <v>692</v>
      </c>
      <c r="C34" s="64" t="s">
        <v>630</v>
      </c>
      <c r="D34" s="64" t="s">
        <v>693</v>
      </c>
      <c r="E34" s="64" t="s">
        <v>657</v>
      </c>
      <c r="F34" s="64" t="s">
        <v>632</v>
      </c>
      <c r="G34" s="64" t="str">
        <f t="shared" si="0"/>
        <v>ＴＷ（トリプルガラス）テラスドア、勝手口ドア開き（T）</v>
      </c>
      <c r="H34" s="64" t="s">
        <v>658</v>
      </c>
      <c r="I34" s="64" t="s">
        <v>659</v>
      </c>
    </row>
    <row r="35" spans="1:9" x14ac:dyDescent="0.4">
      <c r="A35" s="64" t="s">
        <v>694</v>
      </c>
      <c r="B35" s="64" t="s">
        <v>695</v>
      </c>
      <c r="C35" s="64" t="s">
        <v>630</v>
      </c>
      <c r="D35" s="64" t="s">
        <v>696</v>
      </c>
      <c r="E35" s="64" t="s">
        <v>657</v>
      </c>
      <c r="F35" s="64" t="s">
        <v>632</v>
      </c>
      <c r="G35" s="64" t="str">
        <f t="shared" si="0"/>
        <v>ＴＷ（トリプルガラス）採風勝手口ドア開き（T）</v>
      </c>
      <c r="H35" s="64" t="s">
        <v>658</v>
      </c>
      <c r="I35" s="64" t="s">
        <v>659</v>
      </c>
    </row>
    <row r="36" spans="1:9" x14ac:dyDescent="0.4">
      <c r="A36" s="64" t="s">
        <v>697</v>
      </c>
      <c r="B36" s="64" t="s">
        <v>698</v>
      </c>
      <c r="C36" s="64" t="s">
        <v>621</v>
      </c>
      <c r="D36" s="64" t="s">
        <v>699</v>
      </c>
      <c r="E36" s="64" t="s">
        <v>639</v>
      </c>
      <c r="F36" s="64" t="s">
        <v>624</v>
      </c>
      <c r="G36" s="64" t="str">
        <f t="shared" si="0"/>
        <v>ＴＷ（複層ガラス）ＦＩＸ窓FIX（F）</v>
      </c>
      <c r="H36" s="64" t="s">
        <v>639</v>
      </c>
      <c r="I36" s="64" t="s">
        <v>110</v>
      </c>
    </row>
    <row r="37" spans="1:9" x14ac:dyDescent="0.4">
      <c r="A37" s="64" t="s">
        <v>697</v>
      </c>
      <c r="B37" s="64" t="s">
        <v>700</v>
      </c>
      <c r="C37" s="64" t="s">
        <v>623</v>
      </c>
      <c r="D37" s="64" t="s">
        <v>701</v>
      </c>
      <c r="E37" s="64" t="s">
        <v>639</v>
      </c>
      <c r="F37" s="64" t="s">
        <v>626</v>
      </c>
      <c r="G37" s="64" t="str">
        <f t="shared" si="0"/>
        <v>ＴＷ（複層ガラス）単体引違い窓フラットタイプ引違い（H）</v>
      </c>
      <c r="H37" s="64" t="s">
        <v>639</v>
      </c>
      <c r="I37" s="64" t="s">
        <v>110</v>
      </c>
    </row>
    <row r="38" spans="1:9" x14ac:dyDescent="0.4">
      <c r="A38" s="64" t="s">
        <v>697</v>
      </c>
      <c r="B38" s="64" t="s">
        <v>702</v>
      </c>
      <c r="C38" s="64" t="s">
        <v>627</v>
      </c>
      <c r="D38" s="64" t="s">
        <v>703</v>
      </c>
      <c r="E38" s="64" t="s">
        <v>639</v>
      </c>
      <c r="F38" s="64" t="s">
        <v>629</v>
      </c>
      <c r="G38" s="64" t="str">
        <f t="shared" si="0"/>
        <v>ＴＷ（複層ガラス）横すべり出し窓オペレーター、高所用横すべり出し窓プロジェクト（P）</v>
      </c>
      <c r="H38" s="64" t="s">
        <v>639</v>
      </c>
      <c r="I38" s="64" t="s">
        <v>110</v>
      </c>
    </row>
    <row r="39" spans="1:9" x14ac:dyDescent="0.4">
      <c r="A39" s="64" t="s">
        <v>697</v>
      </c>
      <c r="B39" s="64" t="s">
        <v>704</v>
      </c>
      <c r="C39" s="64" t="s">
        <v>627</v>
      </c>
      <c r="D39" s="64" t="s">
        <v>703</v>
      </c>
      <c r="E39" s="64" t="s">
        <v>639</v>
      </c>
      <c r="F39" s="64" t="s">
        <v>629</v>
      </c>
      <c r="G39" s="64" t="str">
        <f t="shared" si="0"/>
        <v>ＴＷ（複層ガラス）横すべり出し窓オペレータープロジェクト（P）</v>
      </c>
      <c r="H39" s="64" t="s">
        <v>639</v>
      </c>
      <c r="I39" s="64" t="s">
        <v>110</v>
      </c>
    </row>
    <row r="40" spans="1:9" x14ac:dyDescent="0.4">
      <c r="A40" s="64" t="s">
        <v>697</v>
      </c>
      <c r="B40" s="64" t="s">
        <v>705</v>
      </c>
      <c r="C40" s="64" t="s">
        <v>630</v>
      </c>
      <c r="D40" s="64" t="s">
        <v>706</v>
      </c>
      <c r="E40" s="64" t="s">
        <v>639</v>
      </c>
      <c r="F40" s="64" t="s">
        <v>632</v>
      </c>
      <c r="G40" s="64" t="str">
        <f t="shared" si="0"/>
        <v>ＴＷ（複層ガラス）縦すべり出し窓オペレーター開き（T）</v>
      </c>
      <c r="H40" s="64" t="s">
        <v>639</v>
      </c>
      <c r="I40" s="64" t="s">
        <v>110</v>
      </c>
    </row>
    <row r="41" spans="1:9" x14ac:dyDescent="0.4">
      <c r="A41" s="64" t="s">
        <v>697</v>
      </c>
      <c r="B41" s="64" t="s">
        <v>707</v>
      </c>
      <c r="C41" s="64" t="s">
        <v>633</v>
      </c>
      <c r="D41" s="64" t="s">
        <v>708</v>
      </c>
      <c r="E41" s="64" t="s">
        <v>639</v>
      </c>
      <c r="F41" s="64" t="s">
        <v>635</v>
      </c>
      <c r="G41" s="64" t="str">
        <f t="shared" si="0"/>
        <v>ＴＷ（複層ガラス）上げ下げ窓、面格子付上げ下げ窓上げ下げ（U）</v>
      </c>
      <c r="H41" s="64" t="s">
        <v>639</v>
      </c>
      <c r="I41" s="64" t="s">
        <v>110</v>
      </c>
    </row>
    <row r="42" spans="1:9" x14ac:dyDescent="0.4">
      <c r="A42" s="64" t="s">
        <v>709</v>
      </c>
      <c r="B42" s="64" t="s">
        <v>710</v>
      </c>
      <c r="C42" s="64" t="s">
        <v>623</v>
      </c>
      <c r="D42" s="64" t="s">
        <v>711</v>
      </c>
      <c r="E42" s="64" t="s">
        <v>639</v>
      </c>
      <c r="F42" s="64" t="s">
        <v>626</v>
      </c>
      <c r="G42" s="64" t="str">
        <f t="shared" si="0"/>
        <v>ＴＷ（複層ガラス）引違い窓、片引き窓、引分け窓引違い（H）</v>
      </c>
      <c r="H42" s="64" t="s">
        <v>639</v>
      </c>
      <c r="I42" s="64" t="s">
        <v>110</v>
      </c>
    </row>
    <row r="43" spans="1:9" x14ac:dyDescent="0.4">
      <c r="A43" s="64" t="s">
        <v>709</v>
      </c>
      <c r="B43" s="64" t="s">
        <v>712</v>
      </c>
      <c r="C43" s="64" t="s">
        <v>627</v>
      </c>
      <c r="D43" s="64" t="s">
        <v>713</v>
      </c>
      <c r="E43" s="64" t="s">
        <v>639</v>
      </c>
      <c r="F43" s="64" t="s">
        <v>629</v>
      </c>
      <c r="G43" s="64" t="str">
        <f t="shared" si="0"/>
        <v>ＴＷ（複層ガラス）横すべり出し窓グレモンプロジェクト（P）</v>
      </c>
      <c r="H43" s="64" t="s">
        <v>639</v>
      </c>
      <c r="I43" s="64" t="s">
        <v>110</v>
      </c>
    </row>
    <row r="44" spans="1:9" x14ac:dyDescent="0.4">
      <c r="A44" s="64" t="s">
        <v>709</v>
      </c>
      <c r="B44" s="64" t="s">
        <v>714</v>
      </c>
      <c r="C44" s="64" t="s">
        <v>630</v>
      </c>
      <c r="D44" s="64" t="s">
        <v>715</v>
      </c>
      <c r="E44" s="64" t="s">
        <v>639</v>
      </c>
      <c r="F44" s="64" t="s">
        <v>632</v>
      </c>
      <c r="G44" s="64" t="str">
        <f t="shared" si="0"/>
        <v>ＴＷ（複層ガラス）縦すべり出し窓グレモン開き（T）</v>
      </c>
      <c r="H44" s="64" t="s">
        <v>639</v>
      </c>
      <c r="I44" s="64" t="s">
        <v>110</v>
      </c>
    </row>
    <row r="45" spans="1:9" x14ac:dyDescent="0.4">
      <c r="A45" s="64" t="s">
        <v>716</v>
      </c>
      <c r="B45" s="64" t="s">
        <v>717</v>
      </c>
      <c r="C45" s="64" t="s">
        <v>630</v>
      </c>
      <c r="D45" s="64" t="s">
        <v>718</v>
      </c>
      <c r="E45" s="64" t="s">
        <v>639</v>
      </c>
      <c r="F45" s="64" t="s">
        <v>632</v>
      </c>
      <c r="G45" s="64" t="str">
        <f t="shared" si="0"/>
        <v>ＴＷ（複層ガラス）テラスドア、勝手口ドア開き（T）</v>
      </c>
      <c r="H45" s="64" t="s">
        <v>639</v>
      </c>
      <c r="I45" s="64" t="s">
        <v>110</v>
      </c>
    </row>
    <row r="46" spans="1:9" x14ac:dyDescent="0.4">
      <c r="A46" s="64" t="s">
        <v>719</v>
      </c>
      <c r="B46" s="64" t="s">
        <v>720</v>
      </c>
      <c r="C46" s="64" t="s">
        <v>630</v>
      </c>
      <c r="D46" s="64" t="s">
        <v>721</v>
      </c>
      <c r="E46" s="64" t="s">
        <v>639</v>
      </c>
      <c r="F46" s="64" t="s">
        <v>632</v>
      </c>
      <c r="G46" s="64" t="str">
        <f t="shared" si="0"/>
        <v>ＴＷ（複層ガラス）採風勝手口ドア開き（T）</v>
      </c>
      <c r="H46" s="64" t="s">
        <v>639</v>
      </c>
      <c r="I46" s="64" t="s">
        <v>110</v>
      </c>
    </row>
    <row r="47" spans="1:9" x14ac:dyDescent="0.4">
      <c r="A47" s="64" t="s">
        <v>722</v>
      </c>
      <c r="B47" s="64" t="s">
        <v>723</v>
      </c>
      <c r="C47" s="64" t="s">
        <v>621</v>
      </c>
      <c r="D47" s="64" t="s">
        <v>724</v>
      </c>
      <c r="E47" s="64" t="s">
        <v>725</v>
      </c>
      <c r="F47" s="64" t="s">
        <v>624</v>
      </c>
      <c r="G47" s="64" t="str">
        <f t="shared" si="0"/>
        <v>ＴＷ防火戸（複層ガラス）ＦＩＸ窓FIX（F）</v>
      </c>
      <c r="H47" s="64" t="s">
        <v>725</v>
      </c>
      <c r="I47" s="64" t="s">
        <v>110</v>
      </c>
    </row>
    <row r="48" spans="1:9" x14ac:dyDescent="0.4">
      <c r="A48" s="64" t="s">
        <v>722</v>
      </c>
      <c r="B48" s="64" t="s">
        <v>726</v>
      </c>
      <c r="C48" s="64" t="s">
        <v>623</v>
      </c>
      <c r="D48" s="64" t="s">
        <v>727</v>
      </c>
      <c r="E48" s="64" t="s">
        <v>725</v>
      </c>
      <c r="F48" s="64" t="s">
        <v>626</v>
      </c>
      <c r="G48" s="64" t="str">
        <f t="shared" si="0"/>
        <v>ＴＷ防火戸（複層ガラス）引違い窓引違い（H）</v>
      </c>
      <c r="H48" s="64" t="s">
        <v>725</v>
      </c>
      <c r="I48" s="64" t="s">
        <v>110</v>
      </c>
    </row>
    <row r="49" spans="1:9" x14ac:dyDescent="0.4">
      <c r="A49" s="64" t="s">
        <v>722</v>
      </c>
      <c r="B49" s="64" t="s">
        <v>728</v>
      </c>
      <c r="C49" s="64" t="s">
        <v>627</v>
      </c>
      <c r="D49" s="64" t="s">
        <v>729</v>
      </c>
      <c r="E49" s="64" t="s">
        <v>725</v>
      </c>
      <c r="F49" s="64" t="s">
        <v>629</v>
      </c>
      <c r="G49" s="64" t="str">
        <f t="shared" si="0"/>
        <v>ＴＷ防火戸（複層ガラス）横すべり出し窓オペレーター、高所用横すべり出し窓プロジェクト（P）</v>
      </c>
      <c r="H49" s="64" t="s">
        <v>725</v>
      </c>
      <c r="I49" s="64" t="s">
        <v>110</v>
      </c>
    </row>
    <row r="50" spans="1:9" x14ac:dyDescent="0.4">
      <c r="A50" s="64" t="s">
        <v>722</v>
      </c>
      <c r="B50" s="64" t="s">
        <v>730</v>
      </c>
      <c r="C50" s="64" t="s">
        <v>630</v>
      </c>
      <c r="D50" s="64" t="s">
        <v>731</v>
      </c>
      <c r="E50" s="64" t="s">
        <v>725</v>
      </c>
      <c r="F50" s="64" t="s">
        <v>632</v>
      </c>
      <c r="G50" s="64" t="str">
        <f t="shared" si="0"/>
        <v>ＴＷ防火戸（複層ガラス）縦すべり出し窓オペレーター開き（T）</v>
      </c>
      <c r="H50" s="64" t="s">
        <v>725</v>
      </c>
      <c r="I50" s="64" t="s">
        <v>110</v>
      </c>
    </row>
    <row r="51" spans="1:9" x14ac:dyDescent="0.4">
      <c r="A51" s="64" t="s">
        <v>722</v>
      </c>
      <c r="B51" s="64" t="s">
        <v>732</v>
      </c>
      <c r="C51" s="64" t="s">
        <v>633</v>
      </c>
      <c r="D51" s="64" t="s">
        <v>733</v>
      </c>
      <c r="E51" s="64" t="s">
        <v>725</v>
      </c>
      <c r="F51" s="64" t="s">
        <v>635</v>
      </c>
      <c r="G51" s="64" t="str">
        <f t="shared" si="0"/>
        <v>ＴＷ防火戸（複層ガラス）上げ下げ窓、面格子付上げ下げ窓上げ下げ（U）</v>
      </c>
      <c r="H51" s="64" t="s">
        <v>725</v>
      </c>
      <c r="I51" s="64" t="s">
        <v>110</v>
      </c>
    </row>
    <row r="52" spans="1:9" x14ac:dyDescent="0.4">
      <c r="A52" s="64" t="s">
        <v>734</v>
      </c>
      <c r="B52" s="64" t="s">
        <v>735</v>
      </c>
      <c r="C52" s="64" t="s">
        <v>627</v>
      </c>
      <c r="D52" s="64" t="s">
        <v>736</v>
      </c>
      <c r="E52" s="64" t="s">
        <v>725</v>
      </c>
      <c r="F52" s="64" t="s">
        <v>629</v>
      </c>
      <c r="G52" s="64" t="str">
        <f t="shared" si="0"/>
        <v>ＴＷ防火戸（複層ガラス）横すべり出し窓グレモンプロジェクト（P）</v>
      </c>
      <c r="H52" s="64" t="s">
        <v>725</v>
      </c>
      <c r="I52" s="64" t="s">
        <v>110</v>
      </c>
    </row>
    <row r="53" spans="1:9" x14ac:dyDescent="0.4">
      <c r="A53" s="64" t="s">
        <v>734</v>
      </c>
      <c r="B53" s="64" t="s">
        <v>737</v>
      </c>
      <c r="C53" s="64" t="s">
        <v>630</v>
      </c>
      <c r="D53" s="64" t="s">
        <v>738</v>
      </c>
      <c r="E53" s="64" t="s">
        <v>725</v>
      </c>
      <c r="F53" s="64" t="s">
        <v>632</v>
      </c>
      <c r="G53" s="64" t="str">
        <f t="shared" si="0"/>
        <v>ＴＷ防火戸（複層ガラス）縦すべり出し窓グレモン開き（T）</v>
      </c>
      <c r="H53" s="64" t="s">
        <v>725</v>
      </c>
      <c r="I53" s="64" t="s">
        <v>110</v>
      </c>
    </row>
    <row r="54" spans="1:9" x14ac:dyDescent="0.4">
      <c r="A54" s="64" t="s">
        <v>739</v>
      </c>
      <c r="B54" s="64" t="s">
        <v>740</v>
      </c>
      <c r="C54" s="64" t="s">
        <v>630</v>
      </c>
      <c r="D54" s="64" t="s">
        <v>741</v>
      </c>
      <c r="E54" s="64" t="s">
        <v>725</v>
      </c>
      <c r="F54" s="64" t="s">
        <v>632</v>
      </c>
      <c r="G54" s="64" t="str">
        <f t="shared" si="0"/>
        <v>ＴＷ防火戸（複層ガラス）開き窓テラス開き（T）</v>
      </c>
      <c r="H54" s="64" t="s">
        <v>725</v>
      </c>
      <c r="I54" s="64" t="s">
        <v>110</v>
      </c>
    </row>
    <row r="55" spans="1:9" x14ac:dyDescent="0.4">
      <c r="A55" s="64" t="s">
        <v>742</v>
      </c>
      <c r="B55" s="64" t="s">
        <v>743</v>
      </c>
      <c r="C55" s="64" t="s">
        <v>630</v>
      </c>
      <c r="D55" s="64" t="s">
        <v>744</v>
      </c>
      <c r="E55" s="64" t="s">
        <v>725</v>
      </c>
      <c r="F55" s="64" t="s">
        <v>632</v>
      </c>
      <c r="G55" s="64" t="str">
        <f t="shared" si="0"/>
        <v>ＴＷ防火戸（複層ガラス）採風勝手口ドア開き（T）</v>
      </c>
      <c r="H55" s="64" t="s">
        <v>725</v>
      </c>
      <c r="I55" s="64" t="s">
        <v>110</v>
      </c>
    </row>
    <row r="56" spans="1:9" x14ac:dyDescent="0.4">
      <c r="A56" s="64" t="s">
        <v>745</v>
      </c>
      <c r="B56" s="64" t="s">
        <v>746</v>
      </c>
      <c r="C56" s="64" t="s">
        <v>621</v>
      </c>
      <c r="D56" s="64" t="s">
        <v>747</v>
      </c>
      <c r="E56" s="64" t="s">
        <v>621</v>
      </c>
      <c r="F56" s="64" t="s">
        <v>624</v>
      </c>
      <c r="G56" s="64" t="str">
        <f t="shared" si="0"/>
        <v>サーモスⅡ-H ＦＩＸ窓（外押縁タイプ）FIX（F）</v>
      </c>
      <c r="H56" s="64" t="s">
        <v>621</v>
      </c>
      <c r="I56" s="64" t="s">
        <v>110</v>
      </c>
    </row>
    <row r="57" spans="1:9" x14ac:dyDescent="0.4">
      <c r="A57" s="64" t="s">
        <v>745</v>
      </c>
      <c r="B57" s="64" t="s">
        <v>748</v>
      </c>
      <c r="C57" s="64" t="s">
        <v>623</v>
      </c>
      <c r="D57" s="64" t="s">
        <v>749</v>
      </c>
      <c r="E57" s="64" t="s">
        <v>621</v>
      </c>
      <c r="F57" s="64" t="s">
        <v>626</v>
      </c>
      <c r="G57" s="64" t="str">
        <f t="shared" si="0"/>
        <v>サーモスⅡ-H 引違い窓、片引き窓、引分け窓（ブリッジ枠）引違い（H）</v>
      </c>
      <c r="H57" s="64" t="s">
        <v>621</v>
      </c>
      <c r="I57" s="64" t="s">
        <v>110</v>
      </c>
    </row>
    <row r="58" spans="1:9" x14ac:dyDescent="0.4">
      <c r="A58" s="64" t="s">
        <v>745</v>
      </c>
      <c r="B58" s="64" t="s">
        <v>750</v>
      </c>
      <c r="C58" s="64" t="s">
        <v>627</v>
      </c>
      <c r="D58" s="64" t="s">
        <v>751</v>
      </c>
      <c r="E58" s="64" t="s">
        <v>621</v>
      </c>
      <c r="F58" s="64" t="s">
        <v>629</v>
      </c>
      <c r="G58" s="64" t="str">
        <f t="shared" si="0"/>
        <v>サーモスⅡ-H 外倒し窓、内倒し窓プロジェクト（P）</v>
      </c>
      <c r="H58" s="64" t="s">
        <v>621</v>
      </c>
      <c r="I58" s="64" t="s">
        <v>110</v>
      </c>
    </row>
    <row r="59" spans="1:9" x14ac:dyDescent="0.4">
      <c r="A59" s="64" t="s">
        <v>752</v>
      </c>
      <c r="B59" s="64" t="s">
        <v>753</v>
      </c>
      <c r="C59" s="64" t="s">
        <v>630</v>
      </c>
      <c r="D59" s="64" t="s">
        <v>754</v>
      </c>
      <c r="E59" s="64" t="s">
        <v>621</v>
      </c>
      <c r="F59" s="64" t="s">
        <v>632</v>
      </c>
      <c r="G59" s="64" t="str">
        <f t="shared" si="0"/>
        <v>サーモスⅡ-H テラスドア、勝手口ドア開き（T）</v>
      </c>
      <c r="H59" s="64" t="s">
        <v>621</v>
      </c>
      <c r="I59" s="64" t="s">
        <v>110</v>
      </c>
    </row>
    <row r="60" spans="1:9" x14ac:dyDescent="0.4">
      <c r="A60" s="64" t="s">
        <v>755</v>
      </c>
      <c r="B60" s="64" t="s">
        <v>756</v>
      </c>
      <c r="C60" s="64" t="s">
        <v>623</v>
      </c>
      <c r="D60" s="64" t="s">
        <v>757</v>
      </c>
      <c r="E60" s="64" t="s">
        <v>621</v>
      </c>
      <c r="F60" s="64" t="s">
        <v>626</v>
      </c>
      <c r="G60" s="64" t="str">
        <f t="shared" si="0"/>
        <v>サーモスⅡ-H 単体引違い窓（中桟付）引違い（H）</v>
      </c>
      <c r="H60" s="64" t="s">
        <v>621</v>
      </c>
      <c r="I60" s="64" t="s">
        <v>110</v>
      </c>
    </row>
    <row r="61" spans="1:9" x14ac:dyDescent="0.4">
      <c r="A61" s="64" t="s">
        <v>755</v>
      </c>
      <c r="B61" s="64" t="s">
        <v>758</v>
      </c>
      <c r="C61" s="64" t="s">
        <v>630</v>
      </c>
      <c r="D61" s="64" t="s">
        <v>759</v>
      </c>
      <c r="E61" s="64" t="s">
        <v>621</v>
      </c>
      <c r="F61" s="64" t="s">
        <v>632</v>
      </c>
      <c r="G61" s="64" t="str">
        <f t="shared" si="0"/>
        <v>サーモスⅡ-H 勝手口ドア（中桟パネル付）開き（T）</v>
      </c>
      <c r="H61" s="64" t="s">
        <v>621</v>
      </c>
      <c r="I61" s="64" t="s">
        <v>110</v>
      </c>
    </row>
    <row r="62" spans="1:9" x14ac:dyDescent="0.4">
      <c r="A62" s="64" t="s">
        <v>760</v>
      </c>
      <c r="B62" s="64" t="s">
        <v>761</v>
      </c>
      <c r="C62" s="64" t="s">
        <v>630</v>
      </c>
      <c r="D62" s="64" t="s">
        <v>762</v>
      </c>
      <c r="E62" s="64" t="s">
        <v>621</v>
      </c>
      <c r="F62" s="64" t="s">
        <v>632</v>
      </c>
      <c r="G62" s="64" t="str">
        <f t="shared" si="0"/>
        <v>サーモスⅡ-H 採風勝手口ドア開き（T）</v>
      </c>
      <c r="H62" s="64" t="s">
        <v>621</v>
      </c>
      <c r="I62" s="64" t="s">
        <v>110</v>
      </c>
    </row>
    <row r="63" spans="1:9" x14ac:dyDescent="0.4">
      <c r="A63" s="64" t="s">
        <v>763</v>
      </c>
      <c r="B63" s="64" t="s">
        <v>764</v>
      </c>
      <c r="C63" s="64" t="s">
        <v>621</v>
      </c>
      <c r="D63" s="64" t="s">
        <v>765</v>
      </c>
      <c r="E63" s="64" t="s">
        <v>766</v>
      </c>
      <c r="F63" s="64" t="s">
        <v>624</v>
      </c>
      <c r="G63" s="64" t="str">
        <f t="shared" si="0"/>
        <v>サーモスⅡ-HFIX（F）</v>
      </c>
      <c r="H63" s="64" t="s">
        <v>621</v>
      </c>
      <c r="I63" s="64" t="s">
        <v>623</v>
      </c>
    </row>
    <row r="64" spans="1:9" x14ac:dyDescent="0.4">
      <c r="A64" s="64" t="s">
        <v>763</v>
      </c>
      <c r="B64" s="64" t="s">
        <v>767</v>
      </c>
      <c r="C64" s="64" t="s">
        <v>621</v>
      </c>
      <c r="D64" s="64" t="s">
        <v>765</v>
      </c>
      <c r="E64" s="64" t="s">
        <v>623</v>
      </c>
      <c r="F64" s="64" t="s">
        <v>624</v>
      </c>
      <c r="G64" s="64" t="str">
        <f t="shared" si="0"/>
        <v>サーモスⅡ-H ＦＩＸ窓（内押縁タイプ）FIX（F）</v>
      </c>
      <c r="H64" s="64" t="s">
        <v>623</v>
      </c>
      <c r="I64" s="64" t="s">
        <v>110</v>
      </c>
    </row>
    <row r="65" spans="1:9" x14ac:dyDescent="0.4">
      <c r="A65" s="64" t="s">
        <v>763</v>
      </c>
      <c r="B65" s="64" t="s">
        <v>764</v>
      </c>
      <c r="C65" s="64" t="s">
        <v>623</v>
      </c>
      <c r="D65" s="64" t="s">
        <v>768</v>
      </c>
      <c r="E65" s="64" t="s">
        <v>621</v>
      </c>
      <c r="F65" s="64" t="s">
        <v>626</v>
      </c>
      <c r="G65" s="64" t="str">
        <f t="shared" si="0"/>
        <v>サーモスⅡ-H引違い（H）</v>
      </c>
      <c r="H65" s="64" t="s">
        <v>621</v>
      </c>
      <c r="I65" s="64" t="s">
        <v>110</v>
      </c>
    </row>
    <row r="66" spans="1:9" x14ac:dyDescent="0.4">
      <c r="A66" s="64" t="s">
        <v>763</v>
      </c>
      <c r="B66" s="64" t="s">
        <v>769</v>
      </c>
      <c r="C66" s="64" t="s">
        <v>623</v>
      </c>
      <c r="D66" s="64" t="s">
        <v>768</v>
      </c>
      <c r="E66" s="64" t="s">
        <v>621</v>
      </c>
      <c r="F66" s="64" t="s">
        <v>626</v>
      </c>
      <c r="G66" s="64" t="str">
        <f t="shared" ref="G66:G129" si="1">B66&amp;F66</f>
        <v>サーモスⅡ-H 引違い窓（レール間カバー枠）引違い（H）</v>
      </c>
      <c r="H66" s="64" t="s">
        <v>621</v>
      </c>
      <c r="I66" s="64" t="s">
        <v>110</v>
      </c>
    </row>
    <row r="67" spans="1:9" x14ac:dyDescent="0.4">
      <c r="A67" s="64" t="s">
        <v>763</v>
      </c>
      <c r="B67" s="64" t="s">
        <v>764</v>
      </c>
      <c r="C67" s="64" t="s">
        <v>627</v>
      </c>
      <c r="D67" s="64" t="s">
        <v>770</v>
      </c>
      <c r="E67" s="64" t="s">
        <v>621</v>
      </c>
      <c r="F67" s="64" t="s">
        <v>629</v>
      </c>
      <c r="G67" s="64" t="str">
        <f t="shared" si="1"/>
        <v>サーモスⅡ-Hプロジェクト（P）</v>
      </c>
      <c r="H67" s="64" t="s">
        <v>621</v>
      </c>
      <c r="I67" s="64" t="s">
        <v>110</v>
      </c>
    </row>
    <row r="68" spans="1:9" x14ac:dyDescent="0.4">
      <c r="A68" s="64" t="s">
        <v>763</v>
      </c>
      <c r="B68" s="64" t="s">
        <v>771</v>
      </c>
      <c r="C68" s="64" t="s">
        <v>627</v>
      </c>
      <c r="D68" s="64" t="s">
        <v>770</v>
      </c>
      <c r="E68" s="64" t="s">
        <v>621</v>
      </c>
      <c r="F68" s="64" t="s">
        <v>629</v>
      </c>
      <c r="G68" s="64" t="str">
        <f t="shared" si="1"/>
        <v>サーモスⅡ-H 横すべり出し窓（オペレーター・カムラッチ）、高所用横すべり出し窓プロジェクト（P）</v>
      </c>
      <c r="H68" s="64" t="s">
        <v>621</v>
      </c>
      <c r="I68" s="64" t="s">
        <v>110</v>
      </c>
    </row>
    <row r="69" spans="1:9" x14ac:dyDescent="0.4">
      <c r="A69" s="64" t="s">
        <v>763</v>
      </c>
      <c r="B69" s="64" t="s">
        <v>772</v>
      </c>
      <c r="C69" s="64" t="s">
        <v>627</v>
      </c>
      <c r="D69" s="64" t="s">
        <v>770</v>
      </c>
      <c r="E69" s="64" t="s">
        <v>621</v>
      </c>
      <c r="F69" s="64" t="s">
        <v>629</v>
      </c>
      <c r="G69" s="64" t="str">
        <f t="shared" si="1"/>
        <v>サーモスⅡ-H 横すべり出し窓オペレータープロジェクト（P）</v>
      </c>
      <c r="H69" s="64" t="s">
        <v>621</v>
      </c>
      <c r="I69" s="64" t="s">
        <v>110</v>
      </c>
    </row>
    <row r="70" spans="1:9" x14ac:dyDescent="0.4">
      <c r="A70" s="64" t="s">
        <v>763</v>
      </c>
      <c r="B70" s="64" t="s">
        <v>764</v>
      </c>
      <c r="C70" s="64" t="s">
        <v>630</v>
      </c>
      <c r="D70" s="64" t="s">
        <v>773</v>
      </c>
      <c r="E70" s="64" t="s">
        <v>621</v>
      </c>
      <c r="F70" s="64" t="s">
        <v>632</v>
      </c>
      <c r="G70" s="64" t="str">
        <f t="shared" si="1"/>
        <v>サーモスⅡ-H開き（T）</v>
      </c>
      <c r="H70" s="64" t="s">
        <v>621</v>
      </c>
      <c r="I70" s="64" t="s">
        <v>110</v>
      </c>
    </row>
    <row r="71" spans="1:9" x14ac:dyDescent="0.4">
      <c r="A71" s="64" t="s">
        <v>763</v>
      </c>
      <c r="B71" s="64" t="s">
        <v>774</v>
      </c>
      <c r="C71" s="64" t="s">
        <v>630</v>
      </c>
      <c r="D71" s="64" t="s">
        <v>773</v>
      </c>
      <c r="E71" s="64" t="s">
        <v>621</v>
      </c>
      <c r="F71" s="64" t="s">
        <v>632</v>
      </c>
      <c r="G71" s="64" t="str">
        <f t="shared" si="1"/>
        <v>サーモスⅡ-H 縦すべり出し窓（オペレーター・カムラッチ）開き（T）</v>
      </c>
      <c r="H71" s="64" t="s">
        <v>621</v>
      </c>
      <c r="I71" s="64" t="s">
        <v>110</v>
      </c>
    </row>
    <row r="72" spans="1:9" x14ac:dyDescent="0.4">
      <c r="A72" s="64" t="s">
        <v>763</v>
      </c>
      <c r="B72" s="64" t="s">
        <v>775</v>
      </c>
      <c r="C72" s="64" t="s">
        <v>630</v>
      </c>
      <c r="D72" s="64" t="s">
        <v>773</v>
      </c>
      <c r="E72" s="64" t="s">
        <v>621</v>
      </c>
      <c r="F72" s="64" t="s">
        <v>632</v>
      </c>
      <c r="G72" s="64" t="str">
        <f t="shared" si="1"/>
        <v>サーモスⅡ-H 縦すべり出し窓オペレーター開き（T）</v>
      </c>
      <c r="H72" s="64" t="s">
        <v>621</v>
      </c>
      <c r="I72" s="64" t="s">
        <v>110</v>
      </c>
    </row>
    <row r="73" spans="1:9" x14ac:dyDescent="0.4">
      <c r="A73" s="64" t="s">
        <v>763</v>
      </c>
      <c r="B73" s="64" t="s">
        <v>764</v>
      </c>
      <c r="C73" s="64" t="s">
        <v>633</v>
      </c>
      <c r="D73" s="64" t="s">
        <v>776</v>
      </c>
      <c r="E73" s="64" t="s">
        <v>621</v>
      </c>
      <c r="F73" s="64" t="s">
        <v>635</v>
      </c>
      <c r="G73" s="64" t="str">
        <f t="shared" si="1"/>
        <v>サーモスⅡ-H上げ下げ（U）</v>
      </c>
      <c r="H73" s="64" t="s">
        <v>621</v>
      </c>
      <c r="I73" s="64" t="s">
        <v>110</v>
      </c>
    </row>
    <row r="74" spans="1:9" x14ac:dyDescent="0.4">
      <c r="A74" s="64" t="s">
        <v>763</v>
      </c>
      <c r="B74" s="64" t="s">
        <v>777</v>
      </c>
      <c r="C74" s="64" t="s">
        <v>633</v>
      </c>
      <c r="D74" s="64" t="s">
        <v>776</v>
      </c>
      <c r="E74" s="64" t="s">
        <v>621</v>
      </c>
      <c r="F74" s="64" t="s">
        <v>635</v>
      </c>
      <c r="G74" s="64" t="str">
        <f t="shared" si="1"/>
        <v>サーモスⅡ-H 上げ下げ窓、面格子付上げ下げ窓上げ下げ（U）</v>
      </c>
      <c r="H74" s="64" t="s">
        <v>621</v>
      </c>
      <c r="I74" s="64" t="s">
        <v>110</v>
      </c>
    </row>
    <row r="75" spans="1:9" x14ac:dyDescent="0.4">
      <c r="A75" s="64" t="s">
        <v>778</v>
      </c>
      <c r="B75" s="64" t="s">
        <v>779</v>
      </c>
      <c r="C75" s="64" t="s">
        <v>621</v>
      </c>
      <c r="D75" s="64" t="s">
        <v>780</v>
      </c>
      <c r="E75" s="64" t="s">
        <v>781</v>
      </c>
      <c r="F75" s="64" t="s">
        <v>624</v>
      </c>
      <c r="G75" s="64" t="str">
        <f t="shared" si="1"/>
        <v>防火戸ＦＧ－Ｈ ＦＩＸ窓（内押縁タイプ）FIX（F）</v>
      </c>
      <c r="H75" s="64" t="s">
        <v>781</v>
      </c>
      <c r="I75" s="64" t="s">
        <v>110</v>
      </c>
    </row>
    <row r="76" spans="1:9" x14ac:dyDescent="0.4">
      <c r="A76" s="64" t="s">
        <v>778</v>
      </c>
      <c r="B76" s="64" t="s">
        <v>782</v>
      </c>
      <c r="C76" s="64" t="s">
        <v>621</v>
      </c>
      <c r="D76" s="64" t="s">
        <v>780</v>
      </c>
      <c r="E76" s="64" t="s">
        <v>783</v>
      </c>
      <c r="F76" s="64" t="s">
        <v>624</v>
      </c>
      <c r="G76" s="64" t="str">
        <f t="shared" si="1"/>
        <v>防火戸ＦＧ－ＨFIX（F）</v>
      </c>
      <c r="H76" s="64" t="s">
        <v>784</v>
      </c>
      <c r="I76" s="64" t="s">
        <v>781</v>
      </c>
    </row>
    <row r="77" spans="1:9" x14ac:dyDescent="0.4">
      <c r="A77" s="64" t="s">
        <v>778</v>
      </c>
      <c r="B77" s="64" t="s">
        <v>785</v>
      </c>
      <c r="C77" s="64" t="s">
        <v>623</v>
      </c>
      <c r="D77" s="64" t="s">
        <v>786</v>
      </c>
      <c r="E77" s="64" t="s">
        <v>784</v>
      </c>
      <c r="F77" s="64" t="s">
        <v>626</v>
      </c>
      <c r="G77" s="64" t="str">
        <f t="shared" si="1"/>
        <v>防火戸ＦＧ－Ｈ 引違い窓（レール間カバー枠）引違い（H）</v>
      </c>
      <c r="H77" s="64" t="s">
        <v>784</v>
      </c>
      <c r="I77" s="64" t="s">
        <v>110</v>
      </c>
    </row>
    <row r="78" spans="1:9" x14ac:dyDescent="0.4">
      <c r="A78" s="64" t="s">
        <v>778</v>
      </c>
      <c r="B78" s="64" t="s">
        <v>782</v>
      </c>
      <c r="C78" s="64" t="s">
        <v>623</v>
      </c>
      <c r="D78" s="64" t="s">
        <v>786</v>
      </c>
      <c r="E78" s="64" t="s">
        <v>784</v>
      </c>
      <c r="F78" s="64" t="s">
        <v>626</v>
      </c>
      <c r="G78" s="64" t="str">
        <f t="shared" si="1"/>
        <v>防火戸ＦＧ－Ｈ引違い（H）</v>
      </c>
      <c r="H78" s="64" t="s">
        <v>784</v>
      </c>
      <c r="I78" s="64" t="s">
        <v>110</v>
      </c>
    </row>
    <row r="79" spans="1:9" x14ac:dyDescent="0.4">
      <c r="A79" s="64" t="s">
        <v>778</v>
      </c>
      <c r="B79" s="64" t="s">
        <v>787</v>
      </c>
      <c r="C79" s="64" t="s">
        <v>627</v>
      </c>
      <c r="D79" s="64" t="s">
        <v>788</v>
      </c>
      <c r="E79" s="64" t="s">
        <v>789</v>
      </c>
      <c r="F79" s="64" t="s">
        <v>629</v>
      </c>
      <c r="G79" s="64" t="str">
        <f t="shared" si="1"/>
        <v>防火戸ＦＧ－Ｈ 横すべり出し窓オペレーター、高所用横すべり出し窓※網入り複層ガラスプロジェクト（P）</v>
      </c>
      <c r="H79" s="64" t="s">
        <v>110</v>
      </c>
      <c r="I79" s="64" t="s">
        <v>110</v>
      </c>
    </row>
    <row r="80" spans="1:9" x14ac:dyDescent="0.4">
      <c r="A80" s="64" t="s">
        <v>778</v>
      </c>
      <c r="B80" s="64" t="s">
        <v>782</v>
      </c>
      <c r="C80" s="64" t="s">
        <v>627</v>
      </c>
      <c r="D80" s="64" t="s">
        <v>788</v>
      </c>
      <c r="E80" s="64" t="s">
        <v>784</v>
      </c>
      <c r="F80" s="64" t="s">
        <v>629</v>
      </c>
      <c r="G80" s="64" t="str">
        <f t="shared" si="1"/>
        <v>防火戸ＦＧ－Ｈプロジェクト（P）</v>
      </c>
      <c r="H80" s="64" t="s">
        <v>784</v>
      </c>
      <c r="I80" s="64" t="s">
        <v>110</v>
      </c>
    </row>
    <row r="81" spans="1:9" x14ac:dyDescent="0.4">
      <c r="A81" s="64" t="s">
        <v>778</v>
      </c>
      <c r="B81" s="64" t="s">
        <v>790</v>
      </c>
      <c r="C81" s="64" t="s">
        <v>630</v>
      </c>
      <c r="D81" s="64" t="s">
        <v>791</v>
      </c>
      <c r="E81" s="64" t="s">
        <v>789</v>
      </c>
      <c r="F81" s="64" t="s">
        <v>632</v>
      </c>
      <c r="G81" s="64" t="str">
        <f t="shared" si="1"/>
        <v>防火戸ＦＧ－Ｈ 縦すべり出し窓オペレーター※網入り複層ガラス開き（T）</v>
      </c>
      <c r="H81" s="64" t="s">
        <v>110</v>
      </c>
      <c r="I81" s="64" t="s">
        <v>110</v>
      </c>
    </row>
    <row r="82" spans="1:9" x14ac:dyDescent="0.4">
      <c r="A82" s="64" t="s">
        <v>778</v>
      </c>
      <c r="B82" s="64" t="s">
        <v>782</v>
      </c>
      <c r="C82" s="64" t="s">
        <v>630</v>
      </c>
      <c r="D82" s="64" t="s">
        <v>791</v>
      </c>
      <c r="E82" s="64" t="s">
        <v>784</v>
      </c>
      <c r="F82" s="64" t="s">
        <v>632</v>
      </c>
      <c r="G82" s="64" t="str">
        <f t="shared" si="1"/>
        <v>防火戸ＦＧ－Ｈ開き（T）</v>
      </c>
      <c r="H82" s="64" t="s">
        <v>784</v>
      </c>
      <c r="I82" s="64" t="s">
        <v>110</v>
      </c>
    </row>
    <row r="83" spans="1:9" x14ac:dyDescent="0.4">
      <c r="A83" s="64" t="s">
        <v>778</v>
      </c>
      <c r="B83" s="64" t="s">
        <v>792</v>
      </c>
      <c r="C83" s="64" t="s">
        <v>633</v>
      </c>
      <c r="D83" s="64" t="s">
        <v>793</v>
      </c>
      <c r="E83" s="64" t="s">
        <v>784</v>
      </c>
      <c r="F83" s="64" t="s">
        <v>635</v>
      </c>
      <c r="G83" s="64" t="str">
        <f t="shared" si="1"/>
        <v>防火戸ＦＧ－Ｈ 上げ下げ窓、面格子付上げ下げ窓上げ下げ（U）</v>
      </c>
      <c r="H83" s="64" t="s">
        <v>784</v>
      </c>
      <c r="I83" s="64" t="s">
        <v>110</v>
      </c>
    </row>
    <row r="84" spans="1:9" x14ac:dyDescent="0.4">
      <c r="A84" s="64" t="s">
        <v>778</v>
      </c>
      <c r="B84" s="64" t="s">
        <v>782</v>
      </c>
      <c r="C84" s="64" t="s">
        <v>633</v>
      </c>
      <c r="D84" s="64" t="s">
        <v>793</v>
      </c>
      <c r="E84" s="64" t="s">
        <v>784</v>
      </c>
      <c r="F84" s="64" t="s">
        <v>635</v>
      </c>
      <c r="G84" s="64" t="str">
        <f t="shared" si="1"/>
        <v>防火戸ＦＧ－Ｈ上げ下げ（U）</v>
      </c>
      <c r="H84" s="64" t="s">
        <v>784</v>
      </c>
      <c r="I84" s="64" t="s">
        <v>110</v>
      </c>
    </row>
    <row r="85" spans="1:9" x14ac:dyDescent="0.4">
      <c r="A85" s="64" t="s">
        <v>794</v>
      </c>
      <c r="B85" s="64" t="s">
        <v>795</v>
      </c>
      <c r="C85" s="64" t="s">
        <v>627</v>
      </c>
      <c r="D85" s="64" t="s">
        <v>796</v>
      </c>
      <c r="E85" s="64" t="s">
        <v>797</v>
      </c>
      <c r="F85" s="64" t="s">
        <v>629</v>
      </c>
      <c r="G85" s="64" t="str">
        <f t="shared" si="1"/>
        <v>防火戸ＦＧ－Ｈ 横すべり出し窓オペレーター※安全合わせ複層ガラスプロジェクト（P）</v>
      </c>
      <c r="H85" s="64" t="s">
        <v>110</v>
      </c>
      <c r="I85" s="64" t="s">
        <v>110</v>
      </c>
    </row>
    <row r="86" spans="1:9" x14ac:dyDescent="0.4">
      <c r="A86" s="64" t="s">
        <v>794</v>
      </c>
      <c r="B86" s="64" t="s">
        <v>798</v>
      </c>
      <c r="C86" s="64" t="s">
        <v>630</v>
      </c>
      <c r="D86" s="64" t="s">
        <v>799</v>
      </c>
      <c r="E86" s="64" t="s">
        <v>797</v>
      </c>
      <c r="F86" s="64" t="s">
        <v>632</v>
      </c>
      <c r="G86" s="64" t="str">
        <f t="shared" si="1"/>
        <v>防火戸ＦＧ－Ｈ 縦すべり出し窓オペレーター※安全合わせ複層ガラス開き（T）</v>
      </c>
      <c r="H86" s="64" t="s">
        <v>110</v>
      </c>
      <c r="I86" s="64" t="s">
        <v>110</v>
      </c>
    </row>
    <row r="87" spans="1:9" x14ac:dyDescent="0.4">
      <c r="A87" s="64" t="s">
        <v>800</v>
      </c>
      <c r="B87" s="64" t="s">
        <v>801</v>
      </c>
      <c r="C87" s="64" t="s">
        <v>627</v>
      </c>
      <c r="D87" s="64" t="s">
        <v>802</v>
      </c>
      <c r="E87" s="64" t="s">
        <v>803</v>
      </c>
      <c r="F87" s="64" t="s">
        <v>629</v>
      </c>
      <c r="G87" s="64" t="str">
        <f t="shared" si="1"/>
        <v>防火戸ＦＧ－Ｈ 横すべり出し窓オペレーター※耐熱強化透明複層ガラスプロジェクト（P）</v>
      </c>
      <c r="H87" s="64" t="s">
        <v>110</v>
      </c>
      <c r="I87" s="64" t="s">
        <v>110</v>
      </c>
    </row>
    <row r="88" spans="1:9" x14ac:dyDescent="0.4">
      <c r="A88" s="64" t="s">
        <v>800</v>
      </c>
      <c r="B88" s="64" t="s">
        <v>804</v>
      </c>
      <c r="C88" s="64" t="s">
        <v>630</v>
      </c>
      <c r="D88" s="64" t="s">
        <v>805</v>
      </c>
      <c r="E88" s="64" t="s">
        <v>803</v>
      </c>
      <c r="F88" s="64" t="s">
        <v>632</v>
      </c>
      <c r="G88" s="64" t="str">
        <f t="shared" si="1"/>
        <v>防火戸ＦＧ－Ｈ 縦すべり出し窓オペレーター※耐熱強化透明複層ガラス開き（T）</v>
      </c>
      <c r="H88" s="64" t="s">
        <v>110</v>
      </c>
      <c r="I88" s="64" t="s">
        <v>110</v>
      </c>
    </row>
    <row r="89" spans="1:9" x14ac:dyDescent="0.4">
      <c r="A89" s="64" t="s">
        <v>806</v>
      </c>
      <c r="B89" s="64" t="s">
        <v>807</v>
      </c>
      <c r="C89" s="64" t="s">
        <v>621</v>
      </c>
      <c r="D89" s="64" t="s">
        <v>808</v>
      </c>
      <c r="E89" s="64" t="s">
        <v>784</v>
      </c>
      <c r="F89" s="64" t="s">
        <v>624</v>
      </c>
      <c r="G89" s="64" t="str">
        <f t="shared" si="1"/>
        <v>防火戸ＦＧ－Ｈ ＦＩＸ窓（外押縁タイプ）FIX（F）</v>
      </c>
      <c r="H89" s="64" t="s">
        <v>784</v>
      </c>
      <c r="I89" s="64" t="s">
        <v>110</v>
      </c>
    </row>
    <row r="90" spans="1:9" x14ac:dyDescent="0.4">
      <c r="A90" s="64" t="s">
        <v>806</v>
      </c>
      <c r="B90" s="64" t="s">
        <v>809</v>
      </c>
      <c r="C90" s="64" t="s">
        <v>623</v>
      </c>
      <c r="D90" s="64" t="s">
        <v>810</v>
      </c>
      <c r="E90" s="64" t="s">
        <v>784</v>
      </c>
      <c r="F90" s="64" t="s">
        <v>626</v>
      </c>
      <c r="G90" s="64" t="str">
        <f t="shared" si="1"/>
        <v>防火戸ＦＧ－Ｈ 引違い窓（ブリッジ枠）引違い（H）</v>
      </c>
      <c r="H90" s="64" t="s">
        <v>784</v>
      </c>
      <c r="I90" s="64" t="s">
        <v>110</v>
      </c>
    </row>
    <row r="91" spans="1:9" x14ac:dyDescent="0.4">
      <c r="A91" s="64" t="s">
        <v>806</v>
      </c>
      <c r="B91" s="64" t="s">
        <v>811</v>
      </c>
      <c r="C91" s="64" t="s">
        <v>627</v>
      </c>
      <c r="D91" s="64" t="s">
        <v>812</v>
      </c>
      <c r="E91" s="64" t="s">
        <v>784</v>
      </c>
      <c r="F91" s="64" t="s">
        <v>629</v>
      </c>
      <c r="G91" s="64" t="str">
        <f t="shared" si="1"/>
        <v>防火戸ＦＧ－Ｈ 横すべり出し窓カムラッチプロジェクト（P）</v>
      </c>
      <c r="H91" s="64" t="s">
        <v>784</v>
      </c>
      <c r="I91" s="64" t="s">
        <v>110</v>
      </c>
    </row>
    <row r="92" spans="1:9" x14ac:dyDescent="0.4">
      <c r="A92" s="64" t="s">
        <v>806</v>
      </c>
      <c r="B92" s="64" t="s">
        <v>813</v>
      </c>
      <c r="C92" s="64" t="s">
        <v>630</v>
      </c>
      <c r="D92" s="64" t="s">
        <v>814</v>
      </c>
      <c r="E92" s="64" t="s">
        <v>784</v>
      </c>
      <c r="F92" s="64" t="s">
        <v>632</v>
      </c>
      <c r="G92" s="64" t="str">
        <f t="shared" si="1"/>
        <v>防火戸ＦＧ－Ｈ 縦すべり出し窓カムラッチ開き（T）</v>
      </c>
      <c r="H92" s="64" t="s">
        <v>784</v>
      </c>
      <c r="I92" s="64" t="s">
        <v>110</v>
      </c>
    </row>
    <row r="93" spans="1:9" x14ac:dyDescent="0.4">
      <c r="A93" s="64" t="s">
        <v>815</v>
      </c>
      <c r="B93" s="64" t="s">
        <v>816</v>
      </c>
      <c r="C93" s="64" t="s">
        <v>630</v>
      </c>
      <c r="D93" s="64" t="s">
        <v>817</v>
      </c>
      <c r="E93" s="64" t="s">
        <v>784</v>
      </c>
      <c r="F93" s="64" t="s">
        <v>632</v>
      </c>
      <c r="G93" s="64" t="str">
        <f t="shared" si="1"/>
        <v>防火戸ＦＧ－Ｈ 開き窓テラス開き（T）</v>
      </c>
      <c r="H93" s="64" t="s">
        <v>784</v>
      </c>
      <c r="I93" s="64" t="s">
        <v>110</v>
      </c>
    </row>
    <row r="94" spans="1:9" x14ac:dyDescent="0.4">
      <c r="A94" s="64" t="s">
        <v>818</v>
      </c>
      <c r="B94" s="64" t="s">
        <v>819</v>
      </c>
      <c r="C94" s="64" t="s">
        <v>627</v>
      </c>
      <c r="D94" s="64" t="s">
        <v>820</v>
      </c>
      <c r="E94" s="64" t="s">
        <v>784</v>
      </c>
      <c r="F94" s="64" t="s">
        <v>629</v>
      </c>
      <c r="G94" s="64" t="str">
        <f t="shared" si="1"/>
        <v>防火戸ＦＧ－Ｈ 外倒し窓、内倒し窓プロジェクト（P）</v>
      </c>
      <c r="H94" s="64" t="s">
        <v>784</v>
      </c>
      <c r="I94" s="64" t="s">
        <v>110</v>
      </c>
    </row>
    <row r="95" spans="1:9" x14ac:dyDescent="0.4">
      <c r="A95" s="64" t="s">
        <v>818</v>
      </c>
      <c r="B95" s="64" t="s">
        <v>821</v>
      </c>
      <c r="C95" s="64" t="s">
        <v>630</v>
      </c>
      <c r="D95" s="64" t="s">
        <v>822</v>
      </c>
      <c r="E95" s="64" t="s">
        <v>784</v>
      </c>
      <c r="F95" s="64" t="s">
        <v>632</v>
      </c>
      <c r="G95" s="64" t="str">
        <f t="shared" si="1"/>
        <v>防火戸ＦＧ－Ｈ 採風勝手口ドア開き（T）</v>
      </c>
      <c r="H95" s="64" t="s">
        <v>784</v>
      </c>
      <c r="I95" s="64" t="s">
        <v>110</v>
      </c>
    </row>
    <row r="96" spans="1:9" x14ac:dyDescent="0.4">
      <c r="A96" s="64" t="s">
        <v>823</v>
      </c>
      <c r="B96" s="64" t="s">
        <v>824</v>
      </c>
      <c r="C96" s="64" t="s">
        <v>621</v>
      </c>
      <c r="D96" s="64" t="s">
        <v>825</v>
      </c>
      <c r="E96" s="64" t="s">
        <v>621</v>
      </c>
      <c r="F96" s="64" t="s">
        <v>624</v>
      </c>
      <c r="G96" s="64" t="str">
        <f t="shared" si="1"/>
        <v>サーモスＬ ＦＩＸ窓（外押縁タイプ）FIX（F）</v>
      </c>
      <c r="H96" s="64" t="s">
        <v>621</v>
      </c>
      <c r="I96" s="64" t="s">
        <v>110</v>
      </c>
    </row>
    <row r="97" spans="1:9" x14ac:dyDescent="0.4">
      <c r="A97" s="64" t="s">
        <v>823</v>
      </c>
      <c r="B97" s="64" t="s">
        <v>826</v>
      </c>
      <c r="C97" s="64" t="s">
        <v>627</v>
      </c>
      <c r="D97" s="64" t="s">
        <v>827</v>
      </c>
      <c r="E97" s="64" t="s">
        <v>621</v>
      </c>
      <c r="F97" s="64" t="s">
        <v>629</v>
      </c>
      <c r="G97" s="64" t="str">
        <f t="shared" si="1"/>
        <v>サーモスＬ 外倒し窓、内倒し窓プロジェクト（P）</v>
      </c>
      <c r="H97" s="64" t="s">
        <v>621</v>
      </c>
      <c r="I97" s="64" t="s">
        <v>110</v>
      </c>
    </row>
    <row r="98" spans="1:9" x14ac:dyDescent="0.4">
      <c r="A98" s="64" t="s">
        <v>828</v>
      </c>
      <c r="B98" s="64" t="s">
        <v>829</v>
      </c>
      <c r="C98" s="64" t="s">
        <v>630</v>
      </c>
      <c r="D98" s="64" t="s">
        <v>830</v>
      </c>
      <c r="E98" s="64" t="s">
        <v>621</v>
      </c>
      <c r="F98" s="64" t="s">
        <v>632</v>
      </c>
      <c r="G98" s="64" t="str">
        <f t="shared" si="1"/>
        <v>サーモスＬ テラスドア、勝手口ドア開き（T）</v>
      </c>
      <c r="H98" s="64" t="s">
        <v>621</v>
      </c>
      <c r="I98" s="64" t="s">
        <v>110</v>
      </c>
    </row>
    <row r="99" spans="1:9" x14ac:dyDescent="0.4">
      <c r="A99" s="64" t="s">
        <v>831</v>
      </c>
      <c r="B99" s="64" t="s">
        <v>832</v>
      </c>
      <c r="C99" s="64" t="s">
        <v>630</v>
      </c>
      <c r="D99" s="64" t="s">
        <v>833</v>
      </c>
      <c r="E99" s="64" t="s">
        <v>621</v>
      </c>
      <c r="F99" s="64" t="s">
        <v>632</v>
      </c>
      <c r="G99" s="64" t="str">
        <f t="shared" si="1"/>
        <v>サーモスＬ 勝手口ドア（中桟パネル付）開き（T）</v>
      </c>
      <c r="H99" s="64" t="s">
        <v>621</v>
      </c>
      <c r="I99" s="64" t="s">
        <v>110</v>
      </c>
    </row>
    <row r="100" spans="1:9" x14ac:dyDescent="0.4">
      <c r="A100" s="64" t="s">
        <v>834</v>
      </c>
      <c r="B100" s="64" t="s">
        <v>835</v>
      </c>
      <c r="C100" s="64" t="s">
        <v>623</v>
      </c>
      <c r="D100" s="64" t="s">
        <v>836</v>
      </c>
      <c r="E100" s="64" t="s">
        <v>621</v>
      </c>
      <c r="F100" s="64" t="s">
        <v>626</v>
      </c>
      <c r="G100" s="64" t="str">
        <f t="shared" si="1"/>
        <v>サーモスＬ 単体引違い窓（中桟付）引違い（H）</v>
      </c>
      <c r="H100" s="64" t="s">
        <v>621</v>
      </c>
      <c r="I100" s="64" t="s">
        <v>110</v>
      </c>
    </row>
    <row r="101" spans="1:9" x14ac:dyDescent="0.4">
      <c r="A101" s="64" t="s">
        <v>834</v>
      </c>
      <c r="B101" s="64" t="s">
        <v>837</v>
      </c>
      <c r="C101" s="64" t="s">
        <v>630</v>
      </c>
      <c r="D101" s="64" t="s">
        <v>838</v>
      </c>
      <c r="E101" s="64" t="s">
        <v>621</v>
      </c>
      <c r="F101" s="64" t="s">
        <v>632</v>
      </c>
      <c r="G101" s="64" t="str">
        <f t="shared" si="1"/>
        <v>サーモスＬ 採風勝手口ドア開き（T）</v>
      </c>
      <c r="H101" s="64" t="s">
        <v>621</v>
      </c>
      <c r="I101" s="64" t="s">
        <v>110</v>
      </c>
    </row>
    <row r="102" spans="1:9" x14ac:dyDescent="0.4">
      <c r="A102" s="64" t="s">
        <v>839</v>
      </c>
      <c r="B102" s="64" t="s">
        <v>840</v>
      </c>
      <c r="C102" s="64" t="s">
        <v>621</v>
      </c>
      <c r="D102" s="64" t="s">
        <v>841</v>
      </c>
      <c r="E102" s="64" t="s">
        <v>766</v>
      </c>
      <c r="F102" s="64" t="s">
        <v>624</v>
      </c>
      <c r="G102" s="64" t="str">
        <f t="shared" si="1"/>
        <v>サーモスＬFIX（F）</v>
      </c>
      <c r="H102" s="64" t="s">
        <v>621</v>
      </c>
      <c r="I102" s="64" t="s">
        <v>623</v>
      </c>
    </row>
    <row r="103" spans="1:9" x14ac:dyDescent="0.4">
      <c r="A103" s="64" t="s">
        <v>839</v>
      </c>
      <c r="B103" s="64" t="s">
        <v>842</v>
      </c>
      <c r="C103" s="64" t="s">
        <v>621</v>
      </c>
      <c r="D103" s="64" t="s">
        <v>841</v>
      </c>
      <c r="E103" s="64" t="s">
        <v>623</v>
      </c>
      <c r="F103" s="64" t="s">
        <v>624</v>
      </c>
      <c r="G103" s="64" t="str">
        <f t="shared" si="1"/>
        <v>サーモスＬ ＦＩＸ窓（内押縁タイプ）FIX（F）</v>
      </c>
      <c r="H103" s="64" t="s">
        <v>623</v>
      </c>
      <c r="I103" s="64" t="s">
        <v>110</v>
      </c>
    </row>
    <row r="104" spans="1:9" x14ac:dyDescent="0.4">
      <c r="A104" s="64" t="s">
        <v>839</v>
      </c>
      <c r="B104" s="64" t="s">
        <v>840</v>
      </c>
      <c r="C104" s="64" t="s">
        <v>623</v>
      </c>
      <c r="D104" s="64" t="s">
        <v>843</v>
      </c>
      <c r="E104" s="64" t="s">
        <v>621</v>
      </c>
      <c r="F104" s="64" t="s">
        <v>626</v>
      </c>
      <c r="G104" s="64" t="str">
        <f t="shared" si="1"/>
        <v>サーモスＬ引違い（H）</v>
      </c>
      <c r="H104" s="64" t="s">
        <v>621</v>
      </c>
      <c r="I104" s="64" t="s">
        <v>110</v>
      </c>
    </row>
    <row r="105" spans="1:9" x14ac:dyDescent="0.4">
      <c r="A105" s="64" t="s">
        <v>839</v>
      </c>
      <c r="B105" s="64" t="s">
        <v>844</v>
      </c>
      <c r="C105" s="64" t="s">
        <v>623</v>
      </c>
      <c r="D105" s="64" t="s">
        <v>843</v>
      </c>
      <c r="E105" s="64" t="s">
        <v>621</v>
      </c>
      <c r="F105" s="64" t="s">
        <v>626</v>
      </c>
      <c r="G105" s="64" t="str">
        <f t="shared" si="1"/>
        <v>サーモスＬ 引違い窓、片引き窓、引分け窓引違い（H）</v>
      </c>
      <c r="H105" s="64" t="s">
        <v>621</v>
      </c>
      <c r="I105" s="64" t="s">
        <v>110</v>
      </c>
    </row>
    <row r="106" spans="1:9" x14ac:dyDescent="0.4">
      <c r="A106" s="64" t="s">
        <v>839</v>
      </c>
      <c r="B106" s="64" t="s">
        <v>840</v>
      </c>
      <c r="C106" s="64" t="s">
        <v>627</v>
      </c>
      <c r="D106" s="64" t="s">
        <v>845</v>
      </c>
      <c r="E106" s="64" t="s">
        <v>621</v>
      </c>
      <c r="F106" s="64" t="s">
        <v>629</v>
      </c>
      <c r="G106" s="64" t="str">
        <f t="shared" si="1"/>
        <v>サーモスＬプロジェクト（P）</v>
      </c>
      <c r="H106" s="64" t="s">
        <v>621</v>
      </c>
      <c r="I106" s="64" t="s">
        <v>110</v>
      </c>
    </row>
    <row r="107" spans="1:9" x14ac:dyDescent="0.4">
      <c r="A107" s="64" t="s">
        <v>839</v>
      </c>
      <c r="B107" s="64" t="s">
        <v>846</v>
      </c>
      <c r="C107" s="64" t="s">
        <v>627</v>
      </c>
      <c r="D107" s="64" t="s">
        <v>845</v>
      </c>
      <c r="E107" s="64" t="s">
        <v>621</v>
      </c>
      <c r="F107" s="64" t="s">
        <v>629</v>
      </c>
      <c r="G107" s="64" t="str">
        <f t="shared" si="1"/>
        <v>サーモスＬ 横すべり出し窓（オペレーター・カムラッチ）、高所用横すべり出し窓プロジェクト（P）</v>
      </c>
      <c r="H107" s="64" t="s">
        <v>621</v>
      </c>
      <c r="I107" s="64" t="s">
        <v>110</v>
      </c>
    </row>
    <row r="108" spans="1:9" x14ac:dyDescent="0.4">
      <c r="A108" s="64" t="s">
        <v>839</v>
      </c>
      <c r="B108" s="64" t="s">
        <v>847</v>
      </c>
      <c r="C108" s="64" t="s">
        <v>627</v>
      </c>
      <c r="D108" s="64" t="s">
        <v>845</v>
      </c>
      <c r="E108" s="64" t="s">
        <v>621</v>
      </c>
      <c r="F108" s="64" t="s">
        <v>629</v>
      </c>
      <c r="G108" s="64" t="str">
        <f t="shared" si="1"/>
        <v>サーモスＬ 横すべり出し窓オペレータープロジェクト（P）</v>
      </c>
      <c r="H108" s="64" t="s">
        <v>621</v>
      </c>
      <c r="I108" s="64" t="s">
        <v>110</v>
      </c>
    </row>
    <row r="109" spans="1:9" x14ac:dyDescent="0.4">
      <c r="A109" s="64" t="s">
        <v>839</v>
      </c>
      <c r="B109" s="64" t="s">
        <v>840</v>
      </c>
      <c r="C109" s="64" t="s">
        <v>630</v>
      </c>
      <c r="D109" s="64" t="s">
        <v>848</v>
      </c>
      <c r="E109" s="64" t="s">
        <v>621</v>
      </c>
      <c r="F109" s="64" t="s">
        <v>632</v>
      </c>
      <c r="G109" s="64" t="str">
        <f t="shared" si="1"/>
        <v>サーモスＬ開き（T）</v>
      </c>
      <c r="H109" s="64" t="s">
        <v>621</v>
      </c>
      <c r="I109" s="64" t="s">
        <v>110</v>
      </c>
    </row>
    <row r="110" spans="1:9" x14ac:dyDescent="0.4">
      <c r="A110" s="64" t="s">
        <v>839</v>
      </c>
      <c r="B110" s="64" t="s">
        <v>849</v>
      </c>
      <c r="C110" s="64" t="s">
        <v>630</v>
      </c>
      <c r="D110" s="64" t="s">
        <v>848</v>
      </c>
      <c r="E110" s="64" t="s">
        <v>621</v>
      </c>
      <c r="F110" s="64" t="s">
        <v>632</v>
      </c>
      <c r="G110" s="64" t="str">
        <f t="shared" si="1"/>
        <v>サーモスＬ 縦すべり出し窓（オペレーター・カムラッチ）開き（T）</v>
      </c>
      <c r="H110" s="64" t="s">
        <v>621</v>
      </c>
      <c r="I110" s="64" t="s">
        <v>110</v>
      </c>
    </row>
    <row r="111" spans="1:9" x14ac:dyDescent="0.4">
      <c r="A111" s="64" t="s">
        <v>839</v>
      </c>
      <c r="B111" s="64" t="s">
        <v>850</v>
      </c>
      <c r="C111" s="64" t="s">
        <v>630</v>
      </c>
      <c r="D111" s="64" t="s">
        <v>848</v>
      </c>
      <c r="E111" s="64" t="s">
        <v>621</v>
      </c>
      <c r="F111" s="64" t="s">
        <v>632</v>
      </c>
      <c r="G111" s="64" t="str">
        <f t="shared" si="1"/>
        <v>サーモスＬ 縦すべり出し窓オペレーター開き（T）</v>
      </c>
      <c r="H111" s="64" t="s">
        <v>621</v>
      </c>
      <c r="I111" s="64" t="s">
        <v>110</v>
      </c>
    </row>
    <row r="112" spans="1:9" x14ac:dyDescent="0.4">
      <c r="A112" s="64" t="s">
        <v>839</v>
      </c>
      <c r="B112" s="64" t="s">
        <v>840</v>
      </c>
      <c r="C112" s="64" t="s">
        <v>633</v>
      </c>
      <c r="D112" s="64" t="s">
        <v>851</v>
      </c>
      <c r="E112" s="64" t="s">
        <v>621</v>
      </c>
      <c r="F112" s="64" t="s">
        <v>635</v>
      </c>
      <c r="G112" s="64" t="str">
        <f t="shared" si="1"/>
        <v>サーモスＬ上げ下げ（U）</v>
      </c>
      <c r="H112" s="64" t="s">
        <v>621</v>
      </c>
      <c r="I112" s="64" t="s">
        <v>110</v>
      </c>
    </row>
    <row r="113" spans="1:9" x14ac:dyDescent="0.4">
      <c r="A113" s="64" t="s">
        <v>839</v>
      </c>
      <c r="B113" s="64" t="s">
        <v>852</v>
      </c>
      <c r="C113" s="64" t="s">
        <v>633</v>
      </c>
      <c r="D113" s="64" t="s">
        <v>851</v>
      </c>
      <c r="E113" s="64" t="s">
        <v>621</v>
      </c>
      <c r="F113" s="64" t="s">
        <v>635</v>
      </c>
      <c r="G113" s="64" t="str">
        <f t="shared" si="1"/>
        <v>サーモスＬ 上げ下げ窓、面格子付上げ下げ窓上げ下げ（U）</v>
      </c>
      <c r="H113" s="64" t="s">
        <v>621</v>
      </c>
      <c r="I113" s="64" t="s">
        <v>110</v>
      </c>
    </row>
    <row r="114" spans="1:9" x14ac:dyDescent="0.4">
      <c r="A114" s="64" t="s">
        <v>853</v>
      </c>
      <c r="B114" s="64" t="s">
        <v>854</v>
      </c>
      <c r="C114" s="64" t="s">
        <v>621</v>
      </c>
      <c r="D114" s="64" t="s">
        <v>855</v>
      </c>
      <c r="E114" s="64" t="s">
        <v>781</v>
      </c>
      <c r="F114" s="64" t="s">
        <v>624</v>
      </c>
      <c r="G114" s="64" t="str">
        <f t="shared" si="1"/>
        <v>防火戸ＦＧ－Ｌ ＦＩＸ窓（内押縁タイプ）FIX（F）</v>
      </c>
      <c r="H114" s="64" t="s">
        <v>781</v>
      </c>
      <c r="I114" s="64" t="s">
        <v>110</v>
      </c>
    </row>
    <row r="115" spans="1:9" x14ac:dyDescent="0.4">
      <c r="A115" s="64" t="s">
        <v>853</v>
      </c>
      <c r="B115" s="64" t="s">
        <v>856</v>
      </c>
      <c r="C115" s="64" t="s">
        <v>621</v>
      </c>
      <c r="D115" s="64" t="s">
        <v>855</v>
      </c>
      <c r="E115" s="64" t="s">
        <v>783</v>
      </c>
      <c r="F115" s="64" t="s">
        <v>624</v>
      </c>
      <c r="G115" s="64" t="str">
        <f t="shared" si="1"/>
        <v>防火戸ＦＧ－ＬFIX（F）</v>
      </c>
      <c r="H115" s="64" t="s">
        <v>784</v>
      </c>
      <c r="I115" s="64" t="s">
        <v>781</v>
      </c>
    </row>
    <row r="116" spans="1:9" x14ac:dyDescent="0.4">
      <c r="A116" s="64" t="s">
        <v>853</v>
      </c>
      <c r="B116" s="64" t="s">
        <v>857</v>
      </c>
      <c r="C116" s="64" t="s">
        <v>623</v>
      </c>
      <c r="D116" s="64" t="s">
        <v>858</v>
      </c>
      <c r="E116" s="64" t="s">
        <v>784</v>
      </c>
      <c r="F116" s="64" t="s">
        <v>626</v>
      </c>
      <c r="G116" s="64" t="str">
        <f t="shared" si="1"/>
        <v>防火戸ＦＧ－Ｌ 引違い窓引違い（H）</v>
      </c>
      <c r="H116" s="64" t="s">
        <v>784</v>
      </c>
      <c r="I116" s="64" t="s">
        <v>110</v>
      </c>
    </row>
    <row r="117" spans="1:9" x14ac:dyDescent="0.4">
      <c r="A117" s="64" t="s">
        <v>853</v>
      </c>
      <c r="B117" s="64" t="s">
        <v>856</v>
      </c>
      <c r="C117" s="64" t="s">
        <v>623</v>
      </c>
      <c r="D117" s="64" t="s">
        <v>858</v>
      </c>
      <c r="E117" s="64" t="s">
        <v>784</v>
      </c>
      <c r="F117" s="64" t="s">
        <v>626</v>
      </c>
      <c r="G117" s="64" t="str">
        <f t="shared" si="1"/>
        <v>防火戸ＦＧ－Ｌ引違い（H）</v>
      </c>
      <c r="H117" s="64" t="s">
        <v>784</v>
      </c>
      <c r="I117" s="64" t="s">
        <v>110</v>
      </c>
    </row>
    <row r="118" spans="1:9" x14ac:dyDescent="0.4">
      <c r="A118" s="64" t="s">
        <v>853</v>
      </c>
      <c r="B118" s="64" t="s">
        <v>859</v>
      </c>
      <c r="C118" s="64" t="s">
        <v>627</v>
      </c>
      <c r="D118" s="64" t="s">
        <v>860</v>
      </c>
      <c r="E118" s="64" t="s">
        <v>789</v>
      </c>
      <c r="F118" s="64" t="s">
        <v>629</v>
      </c>
      <c r="G118" s="64" t="str">
        <f t="shared" si="1"/>
        <v>防火戸ＦＧ－Ｌ 横すべり出し窓オペレーター、高所用横すべり出し窓※網入り複層ガラスプロジェクト（P）</v>
      </c>
      <c r="H118" s="64" t="s">
        <v>110</v>
      </c>
      <c r="I118" s="64" t="s">
        <v>110</v>
      </c>
    </row>
    <row r="119" spans="1:9" x14ac:dyDescent="0.4">
      <c r="A119" s="64" t="s">
        <v>853</v>
      </c>
      <c r="B119" s="64" t="s">
        <v>856</v>
      </c>
      <c r="C119" s="64" t="s">
        <v>627</v>
      </c>
      <c r="D119" s="64" t="s">
        <v>860</v>
      </c>
      <c r="E119" s="64" t="s">
        <v>784</v>
      </c>
      <c r="F119" s="64" t="s">
        <v>629</v>
      </c>
      <c r="G119" s="64" t="str">
        <f t="shared" si="1"/>
        <v>防火戸ＦＧ－Ｌプロジェクト（P）</v>
      </c>
      <c r="H119" s="64" t="s">
        <v>784</v>
      </c>
      <c r="I119" s="64" t="s">
        <v>110</v>
      </c>
    </row>
    <row r="120" spans="1:9" x14ac:dyDescent="0.4">
      <c r="A120" s="64" t="s">
        <v>853</v>
      </c>
      <c r="B120" s="64" t="s">
        <v>861</v>
      </c>
      <c r="C120" s="64" t="s">
        <v>630</v>
      </c>
      <c r="D120" s="64" t="s">
        <v>862</v>
      </c>
      <c r="E120" s="64" t="s">
        <v>789</v>
      </c>
      <c r="F120" s="64" t="s">
        <v>632</v>
      </c>
      <c r="G120" s="64" t="str">
        <f t="shared" si="1"/>
        <v>防火戸ＦＧ－Ｌ 縦すべり出し窓オペレーター※網入り複層ガラス開き（T）</v>
      </c>
      <c r="H120" s="64" t="s">
        <v>110</v>
      </c>
      <c r="I120" s="64" t="s">
        <v>110</v>
      </c>
    </row>
    <row r="121" spans="1:9" x14ac:dyDescent="0.4">
      <c r="A121" s="64" t="s">
        <v>853</v>
      </c>
      <c r="B121" s="64" t="s">
        <v>856</v>
      </c>
      <c r="C121" s="64" t="s">
        <v>630</v>
      </c>
      <c r="D121" s="64" t="s">
        <v>862</v>
      </c>
      <c r="E121" s="64" t="s">
        <v>784</v>
      </c>
      <c r="F121" s="64" t="s">
        <v>632</v>
      </c>
      <c r="G121" s="64" t="str">
        <f t="shared" si="1"/>
        <v>防火戸ＦＧ－Ｌ開き（T）</v>
      </c>
      <c r="H121" s="64" t="s">
        <v>784</v>
      </c>
      <c r="I121" s="64" t="s">
        <v>110</v>
      </c>
    </row>
    <row r="122" spans="1:9" x14ac:dyDescent="0.4">
      <c r="A122" s="64" t="s">
        <v>853</v>
      </c>
      <c r="B122" s="64" t="s">
        <v>863</v>
      </c>
      <c r="C122" s="64" t="s">
        <v>633</v>
      </c>
      <c r="D122" s="64" t="s">
        <v>864</v>
      </c>
      <c r="E122" s="64" t="s">
        <v>784</v>
      </c>
      <c r="F122" s="64" t="s">
        <v>635</v>
      </c>
      <c r="G122" s="64" t="str">
        <f t="shared" si="1"/>
        <v>防火戸ＦＧ－Ｌ 上げ下げ窓、面格子付上げ下げ窓上げ下げ（U）</v>
      </c>
      <c r="H122" s="64" t="s">
        <v>784</v>
      </c>
      <c r="I122" s="64" t="s">
        <v>110</v>
      </c>
    </row>
    <row r="123" spans="1:9" x14ac:dyDescent="0.4">
      <c r="A123" s="64" t="s">
        <v>853</v>
      </c>
      <c r="B123" s="64" t="s">
        <v>856</v>
      </c>
      <c r="C123" s="64" t="s">
        <v>633</v>
      </c>
      <c r="D123" s="64" t="s">
        <v>864</v>
      </c>
      <c r="E123" s="64" t="s">
        <v>784</v>
      </c>
      <c r="F123" s="64" t="s">
        <v>635</v>
      </c>
      <c r="G123" s="64" t="str">
        <f t="shared" si="1"/>
        <v>防火戸ＦＧ－Ｌ上げ下げ（U）</v>
      </c>
      <c r="H123" s="64" t="s">
        <v>784</v>
      </c>
      <c r="I123" s="64" t="s">
        <v>110</v>
      </c>
    </row>
    <row r="124" spans="1:9" x14ac:dyDescent="0.4">
      <c r="A124" s="64" t="s">
        <v>865</v>
      </c>
      <c r="B124" s="64" t="s">
        <v>866</v>
      </c>
      <c r="C124" s="64" t="s">
        <v>627</v>
      </c>
      <c r="D124" s="64" t="s">
        <v>867</v>
      </c>
      <c r="E124" s="64" t="s">
        <v>797</v>
      </c>
      <c r="F124" s="64" t="s">
        <v>629</v>
      </c>
      <c r="G124" s="64" t="str">
        <f t="shared" si="1"/>
        <v>防火戸ＦＧ－Ｌ 横すべり出し窓オペレーター※安全合わせ複層ガラスプロジェクト（P）</v>
      </c>
      <c r="H124" s="64" t="s">
        <v>110</v>
      </c>
      <c r="I124" s="64" t="s">
        <v>110</v>
      </c>
    </row>
    <row r="125" spans="1:9" x14ac:dyDescent="0.4">
      <c r="A125" s="64" t="s">
        <v>865</v>
      </c>
      <c r="B125" s="64" t="s">
        <v>868</v>
      </c>
      <c r="C125" s="64" t="s">
        <v>630</v>
      </c>
      <c r="D125" s="64" t="s">
        <v>869</v>
      </c>
      <c r="E125" s="64" t="s">
        <v>797</v>
      </c>
      <c r="F125" s="64" t="s">
        <v>632</v>
      </c>
      <c r="G125" s="64" t="str">
        <f t="shared" si="1"/>
        <v>防火戸ＦＧ－Ｌ 縦すべり出し窓オペレーター※安全合わせ複層ガラス開き（T）</v>
      </c>
      <c r="H125" s="64" t="s">
        <v>110</v>
      </c>
      <c r="I125" s="64" t="s">
        <v>110</v>
      </c>
    </row>
    <row r="126" spans="1:9" x14ac:dyDescent="0.4">
      <c r="A126" s="64" t="s">
        <v>870</v>
      </c>
      <c r="B126" s="64" t="s">
        <v>871</v>
      </c>
      <c r="C126" s="64" t="s">
        <v>627</v>
      </c>
      <c r="D126" s="64" t="s">
        <v>872</v>
      </c>
      <c r="E126" s="64" t="s">
        <v>803</v>
      </c>
      <c r="F126" s="64" t="s">
        <v>629</v>
      </c>
      <c r="G126" s="64" t="str">
        <f t="shared" si="1"/>
        <v>防火戸ＦＧ－Ｌ 横すべり出し窓オペレーター※耐熱強化透明複層ガラスプロジェクト（P）</v>
      </c>
      <c r="H126" s="64" t="s">
        <v>110</v>
      </c>
      <c r="I126" s="64" t="s">
        <v>110</v>
      </c>
    </row>
    <row r="127" spans="1:9" x14ac:dyDescent="0.4">
      <c r="A127" s="64" t="s">
        <v>870</v>
      </c>
      <c r="B127" s="64" t="s">
        <v>873</v>
      </c>
      <c r="C127" s="64" t="s">
        <v>630</v>
      </c>
      <c r="D127" s="64" t="s">
        <v>874</v>
      </c>
      <c r="E127" s="64" t="s">
        <v>803</v>
      </c>
      <c r="F127" s="64" t="s">
        <v>632</v>
      </c>
      <c r="G127" s="64" t="str">
        <f t="shared" si="1"/>
        <v>防火戸ＦＧ－Ｌ 縦すべり出し窓オペレーター※耐熱強化透明複層ガラス開き（T）</v>
      </c>
      <c r="H127" s="64" t="s">
        <v>110</v>
      </c>
      <c r="I127" s="64" t="s">
        <v>110</v>
      </c>
    </row>
    <row r="128" spans="1:9" x14ac:dyDescent="0.4">
      <c r="A128" s="64" t="s">
        <v>875</v>
      </c>
      <c r="B128" s="64" t="s">
        <v>876</v>
      </c>
      <c r="C128" s="64" t="s">
        <v>630</v>
      </c>
      <c r="D128" s="64" t="s">
        <v>877</v>
      </c>
      <c r="E128" s="64" t="s">
        <v>784</v>
      </c>
      <c r="F128" s="64" t="s">
        <v>632</v>
      </c>
      <c r="G128" s="64" t="str">
        <f t="shared" si="1"/>
        <v>防火戸ＦＧ－Ｌ 開き窓テラス開き（T）</v>
      </c>
      <c r="H128" s="64" t="s">
        <v>784</v>
      </c>
      <c r="I128" s="64" t="s">
        <v>110</v>
      </c>
    </row>
    <row r="129" spans="1:9" x14ac:dyDescent="0.4">
      <c r="A129" s="64" t="s">
        <v>878</v>
      </c>
      <c r="B129" s="64" t="s">
        <v>879</v>
      </c>
      <c r="C129" s="64" t="s">
        <v>627</v>
      </c>
      <c r="D129" s="64" t="s">
        <v>880</v>
      </c>
      <c r="E129" s="64" t="s">
        <v>784</v>
      </c>
      <c r="F129" s="64" t="s">
        <v>629</v>
      </c>
      <c r="G129" s="64" t="str">
        <f t="shared" si="1"/>
        <v>防火戸ＦＧ－Ｌ 外倒し窓、内倒し窓プロジェクト（P）</v>
      </c>
      <c r="H129" s="64" t="s">
        <v>784</v>
      </c>
      <c r="I129" s="64" t="s">
        <v>110</v>
      </c>
    </row>
    <row r="130" spans="1:9" x14ac:dyDescent="0.4">
      <c r="A130" s="64" t="s">
        <v>878</v>
      </c>
      <c r="B130" s="64" t="s">
        <v>881</v>
      </c>
      <c r="C130" s="64" t="s">
        <v>630</v>
      </c>
      <c r="D130" s="64" t="s">
        <v>882</v>
      </c>
      <c r="E130" s="64" t="s">
        <v>784</v>
      </c>
      <c r="F130" s="64" t="s">
        <v>632</v>
      </c>
      <c r="G130" s="64" t="str">
        <f t="shared" ref="G130:G193" si="2">B130&amp;F130</f>
        <v>防火戸ＦＧ－Ｌ 採風勝手口ドア開き（T）</v>
      </c>
      <c r="H130" s="64" t="s">
        <v>784</v>
      </c>
      <c r="I130" s="64" t="s">
        <v>110</v>
      </c>
    </row>
    <row r="131" spans="1:9" x14ac:dyDescent="0.4">
      <c r="A131" s="64" t="s">
        <v>883</v>
      </c>
      <c r="B131" s="64" t="s">
        <v>884</v>
      </c>
      <c r="C131" s="64" t="s">
        <v>621</v>
      </c>
      <c r="D131" s="64" t="s">
        <v>885</v>
      </c>
      <c r="E131" s="64" t="s">
        <v>784</v>
      </c>
      <c r="F131" s="64" t="s">
        <v>624</v>
      </c>
      <c r="G131" s="64" t="str">
        <f t="shared" si="2"/>
        <v>防火戸ＦＧ－Ｌ ＦＩＸ窓（外押縁タイプ）FIX（F）</v>
      </c>
      <c r="H131" s="64" t="s">
        <v>784</v>
      </c>
      <c r="I131" s="64" t="s">
        <v>110</v>
      </c>
    </row>
    <row r="132" spans="1:9" x14ac:dyDescent="0.4">
      <c r="A132" s="64" t="s">
        <v>883</v>
      </c>
      <c r="B132" s="64" t="s">
        <v>886</v>
      </c>
      <c r="C132" s="64" t="s">
        <v>627</v>
      </c>
      <c r="D132" s="64" t="s">
        <v>887</v>
      </c>
      <c r="E132" s="64" t="s">
        <v>784</v>
      </c>
      <c r="F132" s="64" t="s">
        <v>629</v>
      </c>
      <c r="G132" s="64" t="str">
        <f t="shared" si="2"/>
        <v>防火戸ＦＧ－Ｌ 横すべり出し窓カムラッチプロジェクト（P）</v>
      </c>
      <c r="H132" s="64" t="s">
        <v>784</v>
      </c>
      <c r="I132" s="64" t="s">
        <v>110</v>
      </c>
    </row>
    <row r="133" spans="1:9" x14ac:dyDescent="0.4">
      <c r="A133" s="64" t="s">
        <v>883</v>
      </c>
      <c r="B133" s="64" t="s">
        <v>888</v>
      </c>
      <c r="C133" s="64" t="s">
        <v>630</v>
      </c>
      <c r="D133" s="64" t="s">
        <v>889</v>
      </c>
      <c r="E133" s="64" t="s">
        <v>784</v>
      </c>
      <c r="F133" s="64" t="s">
        <v>632</v>
      </c>
      <c r="G133" s="64" t="str">
        <f t="shared" si="2"/>
        <v>防火戸ＦＧ－Ｌ 縦すべり出し窓カムラッチ開き（T）</v>
      </c>
      <c r="H133" s="64" t="s">
        <v>784</v>
      </c>
      <c r="I133" s="64" t="s">
        <v>110</v>
      </c>
    </row>
    <row r="134" spans="1:9" x14ac:dyDescent="0.4">
      <c r="A134" s="64" t="s">
        <v>890</v>
      </c>
      <c r="B134" s="64" t="s">
        <v>891</v>
      </c>
      <c r="C134" s="64" t="s">
        <v>621</v>
      </c>
      <c r="D134" s="64" t="s">
        <v>892</v>
      </c>
      <c r="E134" s="64" t="s">
        <v>766</v>
      </c>
      <c r="F134" s="64" t="s">
        <v>624</v>
      </c>
      <c r="G134" s="64" t="str">
        <f t="shared" si="2"/>
        <v>サーモスＡ（アルミ樹脂複合）FIX（F）</v>
      </c>
      <c r="H134" s="64" t="s">
        <v>621</v>
      </c>
      <c r="I134" s="64" t="s">
        <v>623</v>
      </c>
    </row>
    <row r="135" spans="1:9" x14ac:dyDescent="0.4">
      <c r="A135" s="64" t="s">
        <v>890</v>
      </c>
      <c r="B135" s="64" t="s">
        <v>893</v>
      </c>
      <c r="C135" s="64" t="s">
        <v>621</v>
      </c>
      <c r="D135" s="64" t="s">
        <v>892</v>
      </c>
      <c r="E135" s="64" t="s">
        <v>623</v>
      </c>
      <c r="F135" s="64" t="s">
        <v>624</v>
      </c>
      <c r="G135" s="64" t="str">
        <f t="shared" si="2"/>
        <v>サーモスＡ ＦＩＸ窓（内押縁タイプ）FIX（F）</v>
      </c>
      <c r="H135" s="64" t="s">
        <v>623</v>
      </c>
      <c r="I135" s="64" t="s">
        <v>110</v>
      </c>
    </row>
    <row r="136" spans="1:9" x14ac:dyDescent="0.4">
      <c r="A136" s="64" t="s">
        <v>890</v>
      </c>
      <c r="B136" s="64" t="s">
        <v>891</v>
      </c>
      <c r="C136" s="64" t="s">
        <v>627</v>
      </c>
      <c r="D136" s="64" t="s">
        <v>894</v>
      </c>
      <c r="E136" s="64" t="s">
        <v>621</v>
      </c>
      <c r="F136" s="64" t="s">
        <v>629</v>
      </c>
      <c r="G136" s="64" t="str">
        <f t="shared" si="2"/>
        <v>サーモスＡ（アルミ樹脂複合）プロジェクト（P）</v>
      </c>
      <c r="H136" s="64" t="s">
        <v>621</v>
      </c>
      <c r="I136" s="64" t="s">
        <v>110</v>
      </c>
    </row>
    <row r="137" spans="1:9" x14ac:dyDescent="0.4">
      <c r="A137" s="64" t="s">
        <v>890</v>
      </c>
      <c r="B137" s="64" t="s">
        <v>895</v>
      </c>
      <c r="C137" s="64" t="s">
        <v>627</v>
      </c>
      <c r="D137" s="64" t="s">
        <v>894</v>
      </c>
      <c r="E137" s="64" t="s">
        <v>621</v>
      </c>
      <c r="F137" s="64" t="s">
        <v>629</v>
      </c>
      <c r="G137" s="64" t="str">
        <f t="shared" si="2"/>
        <v>サーモスＡ 高所用横すべり出し窓プロジェクト（P）</v>
      </c>
      <c r="H137" s="64" t="s">
        <v>621</v>
      </c>
      <c r="I137" s="64" t="s">
        <v>110</v>
      </c>
    </row>
    <row r="138" spans="1:9" x14ac:dyDescent="0.4">
      <c r="A138" s="64" t="s">
        <v>896</v>
      </c>
      <c r="B138" s="64" t="s">
        <v>897</v>
      </c>
      <c r="C138" s="64" t="s">
        <v>623</v>
      </c>
      <c r="D138" s="64" t="s">
        <v>898</v>
      </c>
      <c r="E138" s="64" t="s">
        <v>621</v>
      </c>
      <c r="F138" s="64" t="s">
        <v>626</v>
      </c>
      <c r="G138" s="64" t="str">
        <f t="shared" si="2"/>
        <v>サーモスＡ（アルミＰＧ）引違い（H）</v>
      </c>
      <c r="H138" s="64" t="s">
        <v>621</v>
      </c>
      <c r="I138" s="64" t="s">
        <v>110</v>
      </c>
    </row>
    <row r="139" spans="1:9" x14ac:dyDescent="0.4">
      <c r="A139" s="64" t="s">
        <v>896</v>
      </c>
      <c r="B139" s="64" t="s">
        <v>899</v>
      </c>
      <c r="C139" s="64" t="s">
        <v>623</v>
      </c>
      <c r="D139" s="64" t="s">
        <v>898</v>
      </c>
      <c r="E139" s="64" t="s">
        <v>621</v>
      </c>
      <c r="F139" s="64" t="s">
        <v>626</v>
      </c>
      <c r="G139" s="64" t="str">
        <f t="shared" si="2"/>
        <v>サーモスＡ 引違い窓引違い（H）</v>
      </c>
      <c r="H139" s="64" t="s">
        <v>621</v>
      </c>
      <c r="I139" s="64" t="s">
        <v>110</v>
      </c>
    </row>
    <row r="140" spans="1:9" x14ac:dyDescent="0.4">
      <c r="A140" s="64" t="s">
        <v>896</v>
      </c>
      <c r="B140" s="64" t="s">
        <v>897</v>
      </c>
      <c r="C140" s="64" t="s">
        <v>627</v>
      </c>
      <c r="D140" s="64" t="s">
        <v>900</v>
      </c>
      <c r="E140" s="64" t="s">
        <v>621</v>
      </c>
      <c r="F140" s="64" t="s">
        <v>629</v>
      </c>
      <c r="G140" s="64" t="str">
        <f t="shared" si="2"/>
        <v>サーモスＡ（アルミＰＧ）プロジェクト（P）</v>
      </c>
      <c r="H140" s="64" t="s">
        <v>621</v>
      </c>
      <c r="I140" s="64" t="s">
        <v>110</v>
      </c>
    </row>
    <row r="141" spans="1:9" x14ac:dyDescent="0.4">
      <c r="A141" s="64" t="s">
        <v>896</v>
      </c>
      <c r="B141" s="64" t="s">
        <v>901</v>
      </c>
      <c r="C141" s="64" t="s">
        <v>627</v>
      </c>
      <c r="D141" s="64" t="s">
        <v>900</v>
      </c>
      <c r="E141" s="64" t="s">
        <v>621</v>
      </c>
      <c r="F141" s="64" t="s">
        <v>629</v>
      </c>
      <c r="G141" s="64" t="str">
        <f t="shared" si="2"/>
        <v>サーモスＡ 横すべり出し窓カムラッチ、外倒し窓、内倒し窓プロジェクト（P）</v>
      </c>
      <c r="H141" s="64" t="s">
        <v>621</v>
      </c>
      <c r="I141" s="64" t="s">
        <v>110</v>
      </c>
    </row>
    <row r="142" spans="1:9" x14ac:dyDescent="0.4">
      <c r="A142" s="64" t="s">
        <v>896</v>
      </c>
      <c r="B142" s="64" t="s">
        <v>897</v>
      </c>
      <c r="C142" s="64" t="s">
        <v>630</v>
      </c>
      <c r="D142" s="64" t="s">
        <v>902</v>
      </c>
      <c r="E142" s="64" t="s">
        <v>621</v>
      </c>
      <c r="F142" s="64" t="s">
        <v>632</v>
      </c>
      <c r="G142" s="64" t="str">
        <f t="shared" si="2"/>
        <v>サーモスＡ（アルミＰＧ）開き（T）</v>
      </c>
      <c r="H142" s="64" t="s">
        <v>621</v>
      </c>
      <c r="I142" s="64" t="s">
        <v>110</v>
      </c>
    </row>
    <row r="143" spans="1:9" x14ac:dyDescent="0.4">
      <c r="A143" s="64" t="s">
        <v>896</v>
      </c>
      <c r="B143" s="64" t="s">
        <v>903</v>
      </c>
      <c r="C143" s="64" t="s">
        <v>630</v>
      </c>
      <c r="D143" s="64" t="s">
        <v>902</v>
      </c>
      <c r="E143" s="64" t="s">
        <v>621</v>
      </c>
      <c r="F143" s="64" t="s">
        <v>632</v>
      </c>
      <c r="G143" s="64" t="str">
        <f t="shared" si="2"/>
        <v>サーモスＡ 縦すべり出し窓カムラッチ、採風勝手口ドア開き（T）</v>
      </c>
      <c r="H143" s="64" t="s">
        <v>621</v>
      </c>
      <c r="I143" s="64" t="s">
        <v>110</v>
      </c>
    </row>
    <row r="144" spans="1:9" x14ac:dyDescent="0.4">
      <c r="A144" s="64" t="s">
        <v>896</v>
      </c>
      <c r="B144" s="64" t="s">
        <v>897</v>
      </c>
      <c r="C144" s="64" t="s">
        <v>633</v>
      </c>
      <c r="D144" s="64" t="s">
        <v>904</v>
      </c>
      <c r="E144" s="64" t="s">
        <v>621</v>
      </c>
      <c r="F144" s="64" t="s">
        <v>635</v>
      </c>
      <c r="G144" s="64" t="str">
        <f t="shared" si="2"/>
        <v>サーモスＡ（アルミＰＧ）上げ下げ（U）</v>
      </c>
      <c r="H144" s="64" t="s">
        <v>621</v>
      </c>
      <c r="I144" s="64" t="s">
        <v>110</v>
      </c>
    </row>
    <row r="145" spans="1:9" x14ac:dyDescent="0.4">
      <c r="A145" s="64" t="s">
        <v>896</v>
      </c>
      <c r="B145" s="64" t="s">
        <v>905</v>
      </c>
      <c r="C145" s="64" t="s">
        <v>633</v>
      </c>
      <c r="D145" s="64" t="s">
        <v>904</v>
      </c>
      <c r="E145" s="64" t="s">
        <v>621</v>
      </c>
      <c r="F145" s="64" t="s">
        <v>635</v>
      </c>
      <c r="G145" s="64" t="str">
        <f t="shared" si="2"/>
        <v>サーモスＡ 上げ下げ窓、面格子付上げ下げ窓上げ下げ（U）</v>
      </c>
      <c r="H145" s="64" t="s">
        <v>621</v>
      </c>
      <c r="I145" s="64" t="s">
        <v>110</v>
      </c>
    </row>
    <row r="146" spans="1:9" x14ac:dyDescent="0.4">
      <c r="A146" s="64" t="s">
        <v>906</v>
      </c>
      <c r="B146" s="64" t="s">
        <v>907</v>
      </c>
      <c r="C146" s="64" t="s">
        <v>621</v>
      </c>
      <c r="D146" s="64" t="s">
        <v>908</v>
      </c>
      <c r="E146" s="64" t="s">
        <v>781</v>
      </c>
      <c r="F146" s="64" t="s">
        <v>624</v>
      </c>
      <c r="G146" s="64" t="str">
        <f t="shared" si="2"/>
        <v>防火戸ＦＧ－Ａ ＦＩＸ窓（内押縁タイプ）FIX（F）</v>
      </c>
      <c r="H146" s="64" t="s">
        <v>781</v>
      </c>
      <c r="I146" s="64" t="s">
        <v>110</v>
      </c>
    </row>
    <row r="147" spans="1:9" x14ac:dyDescent="0.4">
      <c r="A147" s="64" t="s">
        <v>906</v>
      </c>
      <c r="B147" s="64" t="s">
        <v>909</v>
      </c>
      <c r="C147" s="64" t="s">
        <v>621</v>
      </c>
      <c r="D147" s="64" t="s">
        <v>908</v>
      </c>
      <c r="E147" s="64" t="s">
        <v>783</v>
      </c>
      <c r="F147" s="64" t="s">
        <v>624</v>
      </c>
      <c r="G147" s="64" t="str">
        <f t="shared" si="2"/>
        <v>防火戸ＦＧ－Ａ（アルミ樹脂複合）FIX（F）</v>
      </c>
      <c r="H147" s="64" t="s">
        <v>784</v>
      </c>
      <c r="I147" s="64" t="s">
        <v>781</v>
      </c>
    </row>
    <row r="148" spans="1:9" x14ac:dyDescent="0.4">
      <c r="A148" s="64" t="s">
        <v>906</v>
      </c>
      <c r="B148" s="64" t="s">
        <v>910</v>
      </c>
      <c r="C148" s="64" t="s">
        <v>627</v>
      </c>
      <c r="D148" s="64" t="s">
        <v>911</v>
      </c>
      <c r="E148" s="64" t="s">
        <v>784</v>
      </c>
      <c r="F148" s="64" t="s">
        <v>629</v>
      </c>
      <c r="G148" s="64" t="str">
        <f t="shared" si="2"/>
        <v>防火戸ＦＧ－Ａ 高所用横すべり出し窓プロジェクト（P）</v>
      </c>
      <c r="H148" s="64" t="s">
        <v>784</v>
      </c>
      <c r="I148" s="64" t="s">
        <v>110</v>
      </c>
    </row>
    <row r="149" spans="1:9" x14ac:dyDescent="0.4">
      <c r="A149" s="64" t="s">
        <v>906</v>
      </c>
      <c r="B149" s="64" t="s">
        <v>909</v>
      </c>
      <c r="C149" s="64" t="s">
        <v>627</v>
      </c>
      <c r="D149" s="64" t="s">
        <v>911</v>
      </c>
      <c r="E149" s="64" t="s">
        <v>784</v>
      </c>
      <c r="F149" s="64" t="s">
        <v>629</v>
      </c>
      <c r="G149" s="64" t="str">
        <f t="shared" si="2"/>
        <v>防火戸ＦＧ－Ａ（アルミ樹脂複合）プロジェクト（P）</v>
      </c>
      <c r="H149" s="64" t="s">
        <v>784</v>
      </c>
      <c r="I149" s="64" t="s">
        <v>110</v>
      </c>
    </row>
    <row r="150" spans="1:9" x14ac:dyDescent="0.4">
      <c r="A150" s="64" t="s">
        <v>912</v>
      </c>
      <c r="B150" s="64" t="s">
        <v>913</v>
      </c>
      <c r="C150" s="64" t="s">
        <v>623</v>
      </c>
      <c r="D150" s="64" t="s">
        <v>914</v>
      </c>
      <c r="E150" s="64" t="s">
        <v>784</v>
      </c>
      <c r="F150" s="64" t="s">
        <v>626</v>
      </c>
      <c r="G150" s="64" t="str">
        <f t="shared" si="2"/>
        <v>防火戸ＦＧ－Ａ 引違い窓引違い（H）</v>
      </c>
      <c r="H150" s="64" t="s">
        <v>784</v>
      </c>
      <c r="I150" s="64" t="s">
        <v>110</v>
      </c>
    </row>
    <row r="151" spans="1:9" x14ac:dyDescent="0.4">
      <c r="A151" s="64" t="s">
        <v>912</v>
      </c>
      <c r="B151" s="64" t="s">
        <v>915</v>
      </c>
      <c r="C151" s="64" t="s">
        <v>623</v>
      </c>
      <c r="D151" s="64" t="s">
        <v>914</v>
      </c>
      <c r="E151" s="64" t="s">
        <v>784</v>
      </c>
      <c r="F151" s="64" t="s">
        <v>626</v>
      </c>
      <c r="G151" s="64" t="str">
        <f t="shared" si="2"/>
        <v>防火戸ＦＧ－Ａ（アルミＰＧ）引違い（H）</v>
      </c>
      <c r="H151" s="64" t="s">
        <v>784</v>
      </c>
      <c r="I151" s="64" t="s">
        <v>110</v>
      </c>
    </row>
    <row r="152" spans="1:9" x14ac:dyDescent="0.4">
      <c r="A152" s="64" t="s">
        <v>912</v>
      </c>
      <c r="B152" s="64" t="s">
        <v>916</v>
      </c>
      <c r="C152" s="64" t="s">
        <v>627</v>
      </c>
      <c r="D152" s="64" t="s">
        <v>917</v>
      </c>
      <c r="E152" s="64" t="s">
        <v>784</v>
      </c>
      <c r="F152" s="64" t="s">
        <v>629</v>
      </c>
      <c r="G152" s="64" t="str">
        <f t="shared" si="2"/>
        <v>防火戸ＦＧ－Ａ 横すべり出し窓カムラッチ、外倒し窓、内倒し窓プロジェクト（P）</v>
      </c>
      <c r="H152" s="64" t="s">
        <v>784</v>
      </c>
      <c r="I152" s="64" t="s">
        <v>110</v>
      </c>
    </row>
    <row r="153" spans="1:9" x14ac:dyDescent="0.4">
      <c r="A153" s="64" t="s">
        <v>912</v>
      </c>
      <c r="B153" s="64" t="s">
        <v>915</v>
      </c>
      <c r="C153" s="64" t="s">
        <v>627</v>
      </c>
      <c r="D153" s="64" t="s">
        <v>917</v>
      </c>
      <c r="E153" s="64" t="s">
        <v>784</v>
      </c>
      <c r="F153" s="64" t="s">
        <v>629</v>
      </c>
      <c r="G153" s="64" t="str">
        <f t="shared" si="2"/>
        <v>防火戸ＦＧ－Ａ（アルミＰＧ）プロジェクト（P）</v>
      </c>
      <c r="H153" s="64" t="s">
        <v>784</v>
      </c>
      <c r="I153" s="64" t="s">
        <v>110</v>
      </c>
    </row>
    <row r="154" spans="1:9" x14ac:dyDescent="0.4">
      <c r="A154" s="64" t="s">
        <v>912</v>
      </c>
      <c r="B154" s="64" t="s">
        <v>918</v>
      </c>
      <c r="C154" s="64" t="s">
        <v>630</v>
      </c>
      <c r="D154" s="64" t="s">
        <v>919</v>
      </c>
      <c r="E154" s="64" t="s">
        <v>784</v>
      </c>
      <c r="F154" s="64" t="s">
        <v>632</v>
      </c>
      <c r="G154" s="64" t="str">
        <f t="shared" si="2"/>
        <v>防火戸ＦＧ－Ａ 縦すべり出し窓カムラッチ、採風勝手口ドア開き（T）</v>
      </c>
      <c r="H154" s="64" t="s">
        <v>784</v>
      </c>
      <c r="I154" s="64" t="s">
        <v>110</v>
      </c>
    </row>
    <row r="155" spans="1:9" x14ac:dyDescent="0.4">
      <c r="A155" s="64" t="s">
        <v>912</v>
      </c>
      <c r="B155" s="64" t="s">
        <v>915</v>
      </c>
      <c r="C155" s="64" t="s">
        <v>630</v>
      </c>
      <c r="D155" s="64" t="s">
        <v>919</v>
      </c>
      <c r="E155" s="64" t="s">
        <v>784</v>
      </c>
      <c r="F155" s="64" t="s">
        <v>632</v>
      </c>
      <c r="G155" s="64" t="str">
        <f t="shared" si="2"/>
        <v>防火戸ＦＧ－Ａ（アルミＰＧ）開き（T）</v>
      </c>
      <c r="H155" s="64" t="s">
        <v>784</v>
      </c>
      <c r="I155" s="64" t="s">
        <v>110</v>
      </c>
    </row>
    <row r="156" spans="1:9" x14ac:dyDescent="0.4">
      <c r="A156" s="64" t="s">
        <v>912</v>
      </c>
      <c r="B156" s="64" t="s">
        <v>920</v>
      </c>
      <c r="C156" s="64" t="s">
        <v>633</v>
      </c>
      <c r="D156" s="64" t="s">
        <v>921</v>
      </c>
      <c r="E156" s="64" t="s">
        <v>784</v>
      </c>
      <c r="F156" s="64" t="s">
        <v>635</v>
      </c>
      <c r="G156" s="64" t="str">
        <f t="shared" si="2"/>
        <v>防火戸ＦＧ－Ａ 上げ下げ窓、面格子付上げ下げ窓上げ下げ（U）</v>
      </c>
      <c r="H156" s="64" t="s">
        <v>784</v>
      </c>
      <c r="I156" s="64" t="s">
        <v>110</v>
      </c>
    </row>
    <row r="157" spans="1:9" x14ac:dyDescent="0.4">
      <c r="A157" s="64" t="s">
        <v>912</v>
      </c>
      <c r="B157" s="64" t="s">
        <v>915</v>
      </c>
      <c r="C157" s="64" t="s">
        <v>633</v>
      </c>
      <c r="D157" s="64" t="s">
        <v>921</v>
      </c>
      <c r="E157" s="64" t="s">
        <v>784</v>
      </c>
      <c r="F157" s="64" t="s">
        <v>635</v>
      </c>
      <c r="G157" s="64" t="str">
        <f t="shared" si="2"/>
        <v>防火戸ＦＧ－Ａ（アルミＰＧ）上げ下げ（U）</v>
      </c>
      <c r="H157" s="64" t="s">
        <v>784</v>
      </c>
      <c r="I157" s="64" t="s">
        <v>110</v>
      </c>
    </row>
    <row r="158" spans="1:9" x14ac:dyDescent="0.4">
      <c r="A158" s="64" t="s">
        <v>922</v>
      </c>
      <c r="B158" s="64" t="s">
        <v>923</v>
      </c>
      <c r="C158" s="64" t="s">
        <v>623</v>
      </c>
      <c r="D158" s="64" t="s">
        <v>924</v>
      </c>
      <c r="E158" s="64" t="s">
        <v>621</v>
      </c>
      <c r="F158" s="64" t="s">
        <v>626</v>
      </c>
      <c r="G158" s="64" t="str">
        <f t="shared" si="2"/>
        <v>リプラス専用枠引違い（H）</v>
      </c>
      <c r="H158" s="64" t="s">
        <v>621</v>
      </c>
      <c r="I158" s="64" t="s">
        <v>110</v>
      </c>
    </row>
    <row r="159" spans="1:9" x14ac:dyDescent="0.4">
      <c r="A159" s="64" t="s">
        <v>922</v>
      </c>
      <c r="B159" s="64" t="s">
        <v>923</v>
      </c>
      <c r="C159" s="64" t="s">
        <v>630</v>
      </c>
      <c r="D159" s="64" t="s">
        <v>925</v>
      </c>
      <c r="E159" s="64" t="s">
        <v>621</v>
      </c>
      <c r="F159" s="64" t="s">
        <v>632</v>
      </c>
      <c r="G159" s="64" t="str">
        <f t="shared" si="2"/>
        <v>リプラス専用枠開き（T）</v>
      </c>
      <c r="H159" s="64" t="s">
        <v>621</v>
      </c>
      <c r="I159" s="64" t="s">
        <v>110</v>
      </c>
    </row>
    <row r="160" spans="1:9" x14ac:dyDescent="0.4">
      <c r="A160" s="64" t="s">
        <v>922</v>
      </c>
      <c r="B160" s="64" t="s">
        <v>923</v>
      </c>
      <c r="C160" s="64" t="s">
        <v>627</v>
      </c>
      <c r="D160" s="64" t="s">
        <v>926</v>
      </c>
      <c r="E160" s="64" t="s">
        <v>621</v>
      </c>
      <c r="F160" s="64" t="s">
        <v>629</v>
      </c>
      <c r="G160" s="64" t="str">
        <f t="shared" si="2"/>
        <v>リプラス専用枠プロジェクト（P）</v>
      </c>
      <c r="H160" s="64" t="s">
        <v>621</v>
      </c>
      <c r="I160" s="64" t="s">
        <v>110</v>
      </c>
    </row>
    <row r="161" spans="1:9" x14ac:dyDescent="0.4">
      <c r="A161" s="64" t="s">
        <v>763</v>
      </c>
      <c r="B161" s="64" t="s">
        <v>764</v>
      </c>
      <c r="C161" s="64" t="s">
        <v>630</v>
      </c>
      <c r="D161" s="64" t="s">
        <v>773</v>
      </c>
      <c r="E161" s="64" t="s">
        <v>621</v>
      </c>
      <c r="F161" s="64" t="s">
        <v>632</v>
      </c>
      <c r="G161" s="64" t="str">
        <f t="shared" si="2"/>
        <v>サーモスⅡ-H開き（T）</v>
      </c>
      <c r="H161" s="64" t="s">
        <v>621</v>
      </c>
      <c r="I161" s="64" t="s">
        <v>110</v>
      </c>
    </row>
    <row r="162" spans="1:9" x14ac:dyDescent="0.4">
      <c r="A162" s="64" t="s">
        <v>839</v>
      </c>
      <c r="B162" s="64" t="s">
        <v>840</v>
      </c>
      <c r="C162" s="64" t="s">
        <v>630</v>
      </c>
      <c r="D162" s="64" t="s">
        <v>848</v>
      </c>
      <c r="E162" s="64" t="s">
        <v>621</v>
      </c>
      <c r="F162" s="64" t="s">
        <v>632</v>
      </c>
      <c r="G162" s="64" t="str">
        <f t="shared" si="2"/>
        <v>サーモスＬ開き（T）</v>
      </c>
      <c r="H162" s="64" t="s">
        <v>621</v>
      </c>
      <c r="I162" s="64" t="s">
        <v>110</v>
      </c>
    </row>
    <row r="163" spans="1:9" x14ac:dyDescent="0.4">
      <c r="A163" s="64" t="s">
        <v>672</v>
      </c>
      <c r="B163" s="64" t="s">
        <v>927</v>
      </c>
      <c r="C163" s="64" t="s">
        <v>623</v>
      </c>
      <c r="D163" s="64" t="s">
        <v>676</v>
      </c>
      <c r="E163" s="64" t="s">
        <v>661</v>
      </c>
      <c r="F163" s="64" t="s">
        <v>626</v>
      </c>
      <c r="G163" s="64" t="str">
        <f t="shared" si="2"/>
        <v>ＴＷ（トリプルガラス）引違い（H）</v>
      </c>
      <c r="H163" s="64" t="s">
        <v>662</v>
      </c>
      <c r="I163" s="64" t="s">
        <v>659</v>
      </c>
    </row>
    <row r="164" spans="1:9" x14ac:dyDescent="0.4">
      <c r="A164" s="64" t="s">
        <v>672</v>
      </c>
      <c r="B164" s="64" t="s">
        <v>927</v>
      </c>
      <c r="C164" s="64" t="s">
        <v>630</v>
      </c>
      <c r="D164" s="64" t="s">
        <v>681</v>
      </c>
      <c r="E164" s="64" t="s">
        <v>657</v>
      </c>
      <c r="F164" s="64" t="s">
        <v>632</v>
      </c>
      <c r="G164" s="64" t="str">
        <f t="shared" si="2"/>
        <v>ＴＷ（トリプルガラス）開き（T）</v>
      </c>
      <c r="H164" s="64" t="s">
        <v>658</v>
      </c>
      <c r="I164" s="64" t="s">
        <v>659</v>
      </c>
    </row>
    <row r="165" spans="1:9" x14ac:dyDescent="0.4">
      <c r="A165" s="64" t="s">
        <v>672</v>
      </c>
      <c r="B165" s="64" t="s">
        <v>927</v>
      </c>
      <c r="C165" s="64" t="s">
        <v>621</v>
      </c>
      <c r="D165" s="64" t="s">
        <v>674</v>
      </c>
      <c r="E165" s="64" t="s">
        <v>657</v>
      </c>
      <c r="F165" s="64" t="s">
        <v>624</v>
      </c>
      <c r="G165" s="64" t="str">
        <f t="shared" si="2"/>
        <v>ＴＷ（トリプルガラス）FIX（F）</v>
      </c>
      <c r="H165" s="64" t="s">
        <v>658</v>
      </c>
      <c r="I165" s="64" t="s">
        <v>659</v>
      </c>
    </row>
    <row r="166" spans="1:9" x14ac:dyDescent="0.4">
      <c r="A166" s="64" t="s">
        <v>672</v>
      </c>
      <c r="B166" s="64" t="s">
        <v>927</v>
      </c>
      <c r="C166" s="64" t="s">
        <v>633</v>
      </c>
      <c r="D166" s="64" t="s">
        <v>683</v>
      </c>
      <c r="E166" s="64" t="s">
        <v>657</v>
      </c>
      <c r="F166" s="64" t="s">
        <v>635</v>
      </c>
      <c r="G166" s="64" t="str">
        <f t="shared" si="2"/>
        <v>ＴＷ（トリプルガラス）上げ下げ（U）</v>
      </c>
      <c r="H166" s="64" t="s">
        <v>658</v>
      </c>
      <c r="I166" s="64" t="s">
        <v>659</v>
      </c>
    </row>
    <row r="167" spans="1:9" x14ac:dyDescent="0.4">
      <c r="A167" s="64" t="s">
        <v>672</v>
      </c>
      <c r="B167" s="64" t="s">
        <v>927</v>
      </c>
      <c r="C167" s="64" t="s">
        <v>627</v>
      </c>
      <c r="D167" s="64" t="s">
        <v>678</v>
      </c>
      <c r="E167" s="64" t="s">
        <v>657</v>
      </c>
      <c r="F167" s="64" t="s">
        <v>629</v>
      </c>
      <c r="G167" s="64" t="str">
        <f t="shared" si="2"/>
        <v>ＴＷ（トリプルガラス）プロジェクト（P）</v>
      </c>
      <c r="H167" s="64" t="s">
        <v>658</v>
      </c>
      <c r="I167" s="64" t="s">
        <v>659</v>
      </c>
    </row>
    <row r="168" spans="1:9" x14ac:dyDescent="0.4">
      <c r="A168" s="64" t="s">
        <v>697</v>
      </c>
      <c r="B168" s="64" t="s">
        <v>928</v>
      </c>
      <c r="C168" s="64" t="s">
        <v>623</v>
      </c>
      <c r="D168" s="64" t="s">
        <v>701</v>
      </c>
      <c r="E168" s="64" t="s">
        <v>639</v>
      </c>
      <c r="F168" s="64" t="s">
        <v>626</v>
      </c>
      <c r="G168" s="64" t="str">
        <f t="shared" si="2"/>
        <v>ＴＷ（複層ガラス）引違い（H）</v>
      </c>
      <c r="H168" s="64" t="s">
        <v>639</v>
      </c>
      <c r="I168" s="64" t="s">
        <v>110</v>
      </c>
    </row>
    <row r="169" spans="1:9" x14ac:dyDescent="0.4">
      <c r="A169" s="64" t="s">
        <v>697</v>
      </c>
      <c r="B169" s="64" t="s">
        <v>928</v>
      </c>
      <c r="C169" s="64" t="s">
        <v>630</v>
      </c>
      <c r="D169" s="64" t="s">
        <v>706</v>
      </c>
      <c r="E169" s="64" t="s">
        <v>639</v>
      </c>
      <c r="F169" s="64" t="s">
        <v>632</v>
      </c>
      <c r="G169" s="64" t="str">
        <f t="shared" si="2"/>
        <v>ＴＷ（複層ガラス）開き（T）</v>
      </c>
      <c r="H169" s="64" t="s">
        <v>639</v>
      </c>
      <c r="I169" s="64" t="s">
        <v>110</v>
      </c>
    </row>
    <row r="170" spans="1:9" x14ac:dyDescent="0.4">
      <c r="A170" s="64" t="s">
        <v>697</v>
      </c>
      <c r="B170" s="64" t="s">
        <v>928</v>
      </c>
      <c r="C170" s="64" t="s">
        <v>621</v>
      </c>
      <c r="D170" s="64" t="s">
        <v>699</v>
      </c>
      <c r="E170" s="64" t="s">
        <v>639</v>
      </c>
      <c r="F170" s="64" t="s">
        <v>624</v>
      </c>
      <c r="G170" s="64" t="str">
        <f t="shared" si="2"/>
        <v>ＴＷ（複層ガラス）FIX（F）</v>
      </c>
      <c r="H170" s="64" t="s">
        <v>639</v>
      </c>
      <c r="I170" s="64" t="s">
        <v>110</v>
      </c>
    </row>
    <row r="171" spans="1:9" x14ac:dyDescent="0.4">
      <c r="A171" s="64" t="s">
        <v>697</v>
      </c>
      <c r="B171" s="64" t="s">
        <v>928</v>
      </c>
      <c r="C171" s="64" t="s">
        <v>633</v>
      </c>
      <c r="D171" s="64" t="s">
        <v>708</v>
      </c>
      <c r="E171" s="64" t="s">
        <v>639</v>
      </c>
      <c r="F171" s="64" t="s">
        <v>635</v>
      </c>
      <c r="G171" s="64" t="str">
        <f t="shared" si="2"/>
        <v>ＴＷ（複層ガラス）上げ下げ（U）</v>
      </c>
      <c r="H171" s="64" t="s">
        <v>639</v>
      </c>
      <c r="I171" s="64" t="s">
        <v>110</v>
      </c>
    </row>
    <row r="172" spans="1:9" x14ac:dyDescent="0.4">
      <c r="A172" s="64" t="s">
        <v>697</v>
      </c>
      <c r="B172" s="64" t="s">
        <v>928</v>
      </c>
      <c r="C172" s="64" t="s">
        <v>627</v>
      </c>
      <c r="D172" s="64" t="s">
        <v>703</v>
      </c>
      <c r="E172" s="64" t="s">
        <v>639</v>
      </c>
      <c r="F172" s="64" t="s">
        <v>629</v>
      </c>
      <c r="G172" s="64" t="str">
        <f t="shared" si="2"/>
        <v>ＴＷ（複層ガラス）プロジェクト（P）</v>
      </c>
      <c r="H172" s="64" t="s">
        <v>639</v>
      </c>
      <c r="I172" s="64" t="s">
        <v>110</v>
      </c>
    </row>
    <row r="173" spans="1:9" x14ac:dyDescent="0.4">
      <c r="A173" s="64" t="s">
        <v>763</v>
      </c>
      <c r="B173" s="64" t="s">
        <v>764</v>
      </c>
      <c r="C173" s="64" t="s">
        <v>623</v>
      </c>
      <c r="D173" s="64" t="s">
        <v>768</v>
      </c>
      <c r="E173" s="64" t="s">
        <v>621</v>
      </c>
      <c r="F173" s="64" t="s">
        <v>626</v>
      </c>
      <c r="G173" s="64" t="str">
        <f t="shared" si="2"/>
        <v>サーモスⅡ-H引違い（H）</v>
      </c>
      <c r="H173" s="64" t="s">
        <v>621</v>
      </c>
      <c r="I173" s="64" t="s">
        <v>110</v>
      </c>
    </row>
    <row r="174" spans="1:9" x14ac:dyDescent="0.4">
      <c r="A174" s="64" t="s">
        <v>763</v>
      </c>
      <c r="B174" s="64" t="s">
        <v>764</v>
      </c>
      <c r="C174" s="64" t="s">
        <v>633</v>
      </c>
      <c r="D174" s="64" t="s">
        <v>776</v>
      </c>
      <c r="E174" s="64" t="s">
        <v>621</v>
      </c>
      <c r="F174" s="64" t="s">
        <v>635</v>
      </c>
      <c r="G174" s="64" t="str">
        <f t="shared" si="2"/>
        <v>サーモスⅡ-H上げ下げ（U）</v>
      </c>
      <c r="H174" s="64" t="s">
        <v>621</v>
      </c>
      <c r="I174" s="64" t="s">
        <v>110</v>
      </c>
    </row>
    <row r="175" spans="1:9" x14ac:dyDescent="0.4">
      <c r="A175" s="64" t="s">
        <v>763</v>
      </c>
      <c r="B175" s="64" t="s">
        <v>764</v>
      </c>
      <c r="C175" s="64" t="s">
        <v>627</v>
      </c>
      <c r="D175" s="64" t="s">
        <v>770</v>
      </c>
      <c r="E175" s="64" t="s">
        <v>621</v>
      </c>
      <c r="F175" s="64" t="s">
        <v>629</v>
      </c>
      <c r="G175" s="64" t="str">
        <f t="shared" si="2"/>
        <v>サーモスⅡ-Hプロジェクト（P）</v>
      </c>
      <c r="H175" s="64" t="s">
        <v>621</v>
      </c>
      <c r="I175" s="64" t="s">
        <v>110</v>
      </c>
    </row>
    <row r="176" spans="1:9" x14ac:dyDescent="0.4">
      <c r="A176" s="64" t="s">
        <v>763</v>
      </c>
      <c r="B176" s="64" t="s">
        <v>764</v>
      </c>
      <c r="C176" s="64" t="s">
        <v>662</v>
      </c>
      <c r="D176" s="64" t="s">
        <v>929</v>
      </c>
      <c r="E176" s="64" t="s">
        <v>621</v>
      </c>
      <c r="F176" s="64" t="s">
        <v>930</v>
      </c>
      <c r="G176" s="64" t="str">
        <f t="shared" si="2"/>
        <v>サーモスⅡ-Hルーバー（R）</v>
      </c>
      <c r="H176" s="64" t="s">
        <v>621</v>
      </c>
      <c r="I176" s="64" t="s">
        <v>110</v>
      </c>
    </row>
    <row r="177" spans="1:9" x14ac:dyDescent="0.4">
      <c r="A177" s="64" t="s">
        <v>763</v>
      </c>
      <c r="B177" s="64" t="s">
        <v>764</v>
      </c>
      <c r="C177" s="64" t="s">
        <v>931</v>
      </c>
      <c r="D177" s="64" t="s">
        <v>932</v>
      </c>
      <c r="E177" s="64" t="s">
        <v>621</v>
      </c>
      <c r="F177" s="64" t="s">
        <v>933</v>
      </c>
      <c r="G177" s="64" t="str">
        <f t="shared" si="2"/>
        <v>サーモスⅡ-Hその他（X）</v>
      </c>
      <c r="H177" s="64" t="s">
        <v>621</v>
      </c>
      <c r="I177" s="64" t="s">
        <v>110</v>
      </c>
    </row>
    <row r="178" spans="1:9" x14ac:dyDescent="0.4">
      <c r="A178" s="64" t="s">
        <v>839</v>
      </c>
      <c r="B178" s="64" t="s">
        <v>840</v>
      </c>
      <c r="C178" s="64" t="s">
        <v>623</v>
      </c>
      <c r="D178" s="64" t="s">
        <v>843</v>
      </c>
      <c r="E178" s="64" t="s">
        <v>621</v>
      </c>
      <c r="F178" s="64" t="s">
        <v>626</v>
      </c>
      <c r="G178" s="64" t="str">
        <f t="shared" si="2"/>
        <v>サーモスＬ引違い（H）</v>
      </c>
      <c r="H178" s="64" t="s">
        <v>621</v>
      </c>
      <c r="I178" s="64" t="s">
        <v>110</v>
      </c>
    </row>
    <row r="179" spans="1:9" x14ac:dyDescent="0.4">
      <c r="A179" s="64" t="s">
        <v>839</v>
      </c>
      <c r="B179" s="64" t="s">
        <v>840</v>
      </c>
      <c r="C179" s="64" t="s">
        <v>633</v>
      </c>
      <c r="D179" s="64" t="s">
        <v>851</v>
      </c>
      <c r="E179" s="64" t="s">
        <v>621</v>
      </c>
      <c r="F179" s="64" t="s">
        <v>635</v>
      </c>
      <c r="G179" s="64" t="str">
        <f t="shared" si="2"/>
        <v>サーモスＬ上げ下げ（U）</v>
      </c>
      <c r="H179" s="64" t="s">
        <v>621</v>
      </c>
      <c r="I179" s="64" t="s">
        <v>110</v>
      </c>
    </row>
    <row r="180" spans="1:9" x14ac:dyDescent="0.4">
      <c r="A180" s="64" t="s">
        <v>839</v>
      </c>
      <c r="B180" s="64" t="s">
        <v>840</v>
      </c>
      <c r="C180" s="64" t="s">
        <v>627</v>
      </c>
      <c r="D180" s="64" t="s">
        <v>845</v>
      </c>
      <c r="E180" s="64" t="s">
        <v>621</v>
      </c>
      <c r="F180" s="64" t="s">
        <v>629</v>
      </c>
      <c r="G180" s="64" t="str">
        <f t="shared" si="2"/>
        <v>サーモスＬプロジェクト（P）</v>
      </c>
      <c r="H180" s="64" t="s">
        <v>621</v>
      </c>
      <c r="I180" s="64" t="s">
        <v>110</v>
      </c>
    </row>
    <row r="181" spans="1:9" x14ac:dyDescent="0.4">
      <c r="A181" s="64" t="s">
        <v>839</v>
      </c>
      <c r="B181" s="64" t="s">
        <v>840</v>
      </c>
      <c r="C181" s="64" t="s">
        <v>662</v>
      </c>
      <c r="D181" s="64" t="s">
        <v>934</v>
      </c>
      <c r="E181" s="64" t="s">
        <v>621</v>
      </c>
      <c r="F181" s="64" t="s">
        <v>930</v>
      </c>
      <c r="G181" s="64" t="str">
        <f t="shared" si="2"/>
        <v>サーモスＬルーバー（R）</v>
      </c>
      <c r="H181" s="64" t="s">
        <v>621</v>
      </c>
      <c r="I181" s="64" t="s">
        <v>110</v>
      </c>
    </row>
    <row r="182" spans="1:9" x14ac:dyDescent="0.4">
      <c r="A182" s="64" t="s">
        <v>839</v>
      </c>
      <c r="B182" s="64" t="s">
        <v>840</v>
      </c>
      <c r="C182" s="64" t="s">
        <v>931</v>
      </c>
      <c r="D182" s="64" t="s">
        <v>935</v>
      </c>
      <c r="E182" s="64" t="s">
        <v>621</v>
      </c>
      <c r="F182" s="64" t="s">
        <v>933</v>
      </c>
      <c r="G182" s="64" t="str">
        <f t="shared" si="2"/>
        <v>サーモスＬその他（X）</v>
      </c>
      <c r="H182" s="64" t="s">
        <v>621</v>
      </c>
      <c r="I182" s="64" t="s">
        <v>110</v>
      </c>
    </row>
    <row r="183" spans="1:9" x14ac:dyDescent="0.4">
      <c r="A183" s="64" t="s">
        <v>890</v>
      </c>
      <c r="B183" s="64" t="s">
        <v>891</v>
      </c>
      <c r="C183" s="64" t="s">
        <v>627</v>
      </c>
      <c r="D183" s="64" t="s">
        <v>894</v>
      </c>
      <c r="E183" s="64" t="s">
        <v>621</v>
      </c>
      <c r="F183" s="64" t="s">
        <v>629</v>
      </c>
      <c r="G183" s="64" t="str">
        <f t="shared" si="2"/>
        <v>サーモスＡ（アルミ樹脂複合）プロジェクト（P）</v>
      </c>
      <c r="H183" s="64" t="s">
        <v>621</v>
      </c>
      <c r="I183" s="64" t="s">
        <v>110</v>
      </c>
    </row>
    <row r="184" spans="1:9" x14ac:dyDescent="0.4">
      <c r="A184" s="64" t="s">
        <v>896</v>
      </c>
      <c r="B184" s="64" t="s">
        <v>897</v>
      </c>
      <c r="C184" s="64" t="s">
        <v>623</v>
      </c>
      <c r="D184" s="64" t="s">
        <v>898</v>
      </c>
      <c r="E184" s="64" t="s">
        <v>621</v>
      </c>
      <c r="F184" s="64" t="s">
        <v>626</v>
      </c>
      <c r="G184" s="64" t="str">
        <f t="shared" si="2"/>
        <v>サーモスＡ（アルミＰＧ）引違い（H）</v>
      </c>
      <c r="H184" s="64" t="s">
        <v>621</v>
      </c>
      <c r="I184" s="64" t="s">
        <v>110</v>
      </c>
    </row>
    <row r="185" spans="1:9" x14ac:dyDescent="0.4">
      <c r="A185" s="64" t="s">
        <v>896</v>
      </c>
      <c r="B185" s="64" t="s">
        <v>897</v>
      </c>
      <c r="C185" s="64" t="s">
        <v>630</v>
      </c>
      <c r="D185" s="64" t="s">
        <v>902</v>
      </c>
      <c r="E185" s="64" t="s">
        <v>621</v>
      </c>
      <c r="F185" s="64" t="s">
        <v>632</v>
      </c>
      <c r="G185" s="64" t="str">
        <f t="shared" si="2"/>
        <v>サーモスＡ（アルミＰＧ）開き（T）</v>
      </c>
      <c r="H185" s="64" t="s">
        <v>621</v>
      </c>
      <c r="I185" s="64" t="s">
        <v>110</v>
      </c>
    </row>
    <row r="186" spans="1:9" x14ac:dyDescent="0.4">
      <c r="A186" s="64" t="s">
        <v>896</v>
      </c>
      <c r="B186" s="64" t="s">
        <v>897</v>
      </c>
      <c r="C186" s="64" t="s">
        <v>633</v>
      </c>
      <c r="D186" s="64" t="s">
        <v>904</v>
      </c>
      <c r="E186" s="64" t="s">
        <v>621</v>
      </c>
      <c r="F186" s="64" t="s">
        <v>635</v>
      </c>
      <c r="G186" s="64" t="str">
        <f t="shared" si="2"/>
        <v>サーモスＡ（アルミＰＧ）上げ下げ（U）</v>
      </c>
      <c r="H186" s="64" t="s">
        <v>621</v>
      </c>
      <c r="I186" s="64" t="s">
        <v>110</v>
      </c>
    </row>
    <row r="187" spans="1:9" x14ac:dyDescent="0.4">
      <c r="A187" s="64" t="s">
        <v>896</v>
      </c>
      <c r="B187" s="64" t="s">
        <v>897</v>
      </c>
      <c r="C187" s="64" t="s">
        <v>627</v>
      </c>
      <c r="D187" s="64" t="s">
        <v>900</v>
      </c>
      <c r="E187" s="64" t="s">
        <v>621</v>
      </c>
      <c r="F187" s="64" t="s">
        <v>629</v>
      </c>
      <c r="G187" s="64" t="str">
        <f t="shared" si="2"/>
        <v>サーモスＡ（アルミＰＧ）プロジェクト（P）</v>
      </c>
      <c r="H187" s="64" t="s">
        <v>621</v>
      </c>
      <c r="I187" s="64" t="s">
        <v>110</v>
      </c>
    </row>
    <row r="188" spans="1:9" x14ac:dyDescent="0.4">
      <c r="A188" s="64" t="s">
        <v>936</v>
      </c>
      <c r="B188" s="64" t="s">
        <v>937</v>
      </c>
      <c r="C188" s="64" t="s">
        <v>623</v>
      </c>
      <c r="D188" s="64" t="s">
        <v>938</v>
      </c>
      <c r="E188" s="64" t="s">
        <v>621</v>
      </c>
      <c r="F188" s="64" t="s">
        <v>626</v>
      </c>
      <c r="G188" s="64" t="str">
        <f t="shared" si="2"/>
        <v>リプラス汎用枠引違い（H）</v>
      </c>
      <c r="H188" s="64" t="s">
        <v>621</v>
      </c>
      <c r="I188" s="64" t="s">
        <v>110</v>
      </c>
    </row>
    <row r="189" spans="1:9" x14ac:dyDescent="0.4">
      <c r="A189" s="64" t="s">
        <v>936</v>
      </c>
      <c r="B189" s="64" t="s">
        <v>937</v>
      </c>
      <c r="C189" s="64" t="s">
        <v>630</v>
      </c>
      <c r="D189" s="64" t="s">
        <v>939</v>
      </c>
      <c r="E189" s="64" t="s">
        <v>621</v>
      </c>
      <c r="F189" s="64" t="s">
        <v>632</v>
      </c>
      <c r="G189" s="64" t="str">
        <f t="shared" si="2"/>
        <v>リプラス汎用枠開き（T）</v>
      </c>
      <c r="H189" s="64" t="s">
        <v>621</v>
      </c>
      <c r="I189" s="64" t="s">
        <v>110</v>
      </c>
    </row>
    <row r="190" spans="1:9" x14ac:dyDescent="0.4">
      <c r="A190" s="64" t="s">
        <v>936</v>
      </c>
      <c r="B190" s="64" t="s">
        <v>937</v>
      </c>
      <c r="C190" s="64" t="s">
        <v>627</v>
      </c>
      <c r="D190" s="64" t="s">
        <v>940</v>
      </c>
      <c r="E190" s="64" t="s">
        <v>621</v>
      </c>
      <c r="F190" s="64" t="s">
        <v>629</v>
      </c>
      <c r="G190" s="64" t="str">
        <f t="shared" si="2"/>
        <v>リプラス汎用枠プロジェクト（P）</v>
      </c>
      <c r="H190" s="64" t="s">
        <v>621</v>
      </c>
      <c r="I190" s="64" t="s">
        <v>110</v>
      </c>
    </row>
    <row r="191" spans="1:9" x14ac:dyDescent="0.4">
      <c r="A191" s="64" t="s">
        <v>936</v>
      </c>
      <c r="B191" s="64" t="s">
        <v>937</v>
      </c>
      <c r="C191" s="64" t="s">
        <v>621</v>
      </c>
      <c r="D191" s="64" t="s">
        <v>941</v>
      </c>
      <c r="E191" s="64" t="s">
        <v>623</v>
      </c>
      <c r="F191" s="64" t="s">
        <v>624</v>
      </c>
      <c r="G191" s="64" t="str">
        <f t="shared" si="2"/>
        <v>リプラス汎用枠FIX（F）</v>
      </c>
      <c r="H191" s="64" t="s">
        <v>623</v>
      </c>
      <c r="I191" s="64" t="s">
        <v>110</v>
      </c>
    </row>
    <row r="192" spans="1:9" x14ac:dyDescent="0.4">
      <c r="A192" s="64" t="s">
        <v>942</v>
      </c>
      <c r="B192" s="64" t="s">
        <v>943</v>
      </c>
      <c r="C192" s="64" t="s">
        <v>623</v>
      </c>
      <c r="D192" s="64" t="s">
        <v>944</v>
      </c>
      <c r="E192" s="64" t="s">
        <v>661</v>
      </c>
      <c r="F192" s="64" t="s">
        <v>626</v>
      </c>
      <c r="G192" s="64" t="str">
        <f t="shared" si="2"/>
        <v>リプラス高断熱汎用枠引違い（H）</v>
      </c>
      <c r="H192" s="64" t="s">
        <v>662</v>
      </c>
      <c r="I192" s="64" t="s">
        <v>659</v>
      </c>
    </row>
    <row r="193" spans="1:9" x14ac:dyDescent="0.4">
      <c r="A193" s="64" t="s">
        <v>942</v>
      </c>
      <c r="B193" s="64" t="s">
        <v>943</v>
      </c>
      <c r="C193" s="64" t="s">
        <v>630</v>
      </c>
      <c r="D193" s="64" t="s">
        <v>945</v>
      </c>
      <c r="E193" s="64" t="s">
        <v>657</v>
      </c>
      <c r="F193" s="64" t="s">
        <v>632</v>
      </c>
      <c r="G193" s="64" t="str">
        <f t="shared" si="2"/>
        <v>リプラス高断熱汎用枠開き（T）</v>
      </c>
      <c r="H193" s="64" t="s">
        <v>658</v>
      </c>
      <c r="I193" s="64" t="s">
        <v>659</v>
      </c>
    </row>
    <row r="194" spans="1:9" x14ac:dyDescent="0.4">
      <c r="A194" s="64" t="s">
        <v>942</v>
      </c>
      <c r="B194" s="64" t="s">
        <v>943</v>
      </c>
      <c r="C194" s="64" t="s">
        <v>621</v>
      </c>
      <c r="D194" s="64" t="s">
        <v>946</v>
      </c>
      <c r="E194" s="64" t="s">
        <v>657</v>
      </c>
      <c r="F194" s="64" t="s">
        <v>624</v>
      </c>
      <c r="G194" s="64" t="str">
        <f t="shared" ref="G194:G257" si="3">B194&amp;F194</f>
        <v>リプラス高断熱汎用枠FIX（F）</v>
      </c>
      <c r="H194" s="64" t="s">
        <v>658</v>
      </c>
      <c r="I194" s="64" t="s">
        <v>659</v>
      </c>
    </row>
    <row r="195" spans="1:9" x14ac:dyDescent="0.4">
      <c r="A195" s="64" t="s">
        <v>942</v>
      </c>
      <c r="B195" s="64" t="s">
        <v>943</v>
      </c>
      <c r="C195" s="64" t="s">
        <v>633</v>
      </c>
      <c r="D195" s="64" t="s">
        <v>947</v>
      </c>
      <c r="E195" s="64" t="s">
        <v>657</v>
      </c>
      <c r="F195" s="64" t="s">
        <v>635</v>
      </c>
      <c r="G195" s="64" t="str">
        <f t="shared" si="3"/>
        <v>リプラス高断熱汎用枠上げ下げ（U）</v>
      </c>
      <c r="H195" s="64" t="s">
        <v>658</v>
      </c>
      <c r="I195" s="64" t="s">
        <v>659</v>
      </c>
    </row>
    <row r="196" spans="1:9" x14ac:dyDescent="0.4">
      <c r="A196" s="64" t="s">
        <v>942</v>
      </c>
      <c r="B196" s="64" t="s">
        <v>943</v>
      </c>
      <c r="C196" s="64" t="s">
        <v>627</v>
      </c>
      <c r="D196" s="64" t="s">
        <v>948</v>
      </c>
      <c r="E196" s="64" t="s">
        <v>657</v>
      </c>
      <c r="F196" s="64" t="s">
        <v>629</v>
      </c>
      <c r="G196" s="64" t="str">
        <f t="shared" si="3"/>
        <v>リプラス高断熱汎用枠プロジェクト（P）</v>
      </c>
      <c r="H196" s="64" t="s">
        <v>658</v>
      </c>
      <c r="I196" s="64" t="s">
        <v>659</v>
      </c>
    </row>
    <row r="197" spans="1:9" x14ac:dyDescent="0.4">
      <c r="A197" s="64" t="s">
        <v>949</v>
      </c>
      <c r="B197" s="64" t="s">
        <v>950</v>
      </c>
      <c r="C197" s="64" t="s">
        <v>658</v>
      </c>
      <c r="D197" s="64" t="s">
        <v>951</v>
      </c>
      <c r="E197" s="64" t="s">
        <v>657</v>
      </c>
      <c r="F197" s="64" t="s">
        <v>952</v>
      </c>
      <c r="G197" s="64" t="str">
        <f t="shared" si="3"/>
        <v>ＴＷ（トリプルガラス）/テラスドアドア・開き戸（D）</v>
      </c>
      <c r="H197" s="64" t="s">
        <v>658</v>
      </c>
      <c r="I197" s="64" t="s">
        <v>659</v>
      </c>
    </row>
    <row r="198" spans="1:9" x14ac:dyDescent="0.4">
      <c r="A198" s="64" t="s">
        <v>953</v>
      </c>
      <c r="B198" s="64" t="s">
        <v>954</v>
      </c>
      <c r="C198" s="64" t="s">
        <v>658</v>
      </c>
      <c r="D198" s="64" t="s">
        <v>955</v>
      </c>
      <c r="E198" s="64" t="s">
        <v>657</v>
      </c>
      <c r="F198" s="64" t="s">
        <v>952</v>
      </c>
      <c r="G198" s="64" t="str">
        <f t="shared" si="3"/>
        <v>ＴＷ（トリプルガラス）/勝手口ドアドア・開き戸（D）</v>
      </c>
      <c r="H198" s="64" t="s">
        <v>658</v>
      </c>
      <c r="I198" s="64" t="s">
        <v>659</v>
      </c>
    </row>
    <row r="199" spans="1:9" x14ac:dyDescent="0.4">
      <c r="A199" s="64" t="s">
        <v>956</v>
      </c>
      <c r="B199" s="64" t="s">
        <v>957</v>
      </c>
      <c r="C199" s="64" t="s">
        <v>658</v>
      </c>
      <c r="D199" s="64" t="s">
        <v>958</v>
      </c>
      <c r="E199" s="64" t="s">
        <v>657</v>
      </c>
      <c r="F199" s="64" t="s">
        <v>952</v>
      </c>
      <c r="G199" s="64" t="str">
        <f t="shared" si="3"/>
        <v>ＴＷ（トリプルガラス）/採風勝手口ドアFSドア・開き戸（D）</v>
      </c>
      <c r="H199" s="64" t="s">
        <v>658</v>
      </c>
      <c r="I199" s="64" t="s">
        <v>659</v>
      </c>
    </row>
    <row r="200" spans="1:9" x14ac:dyDescent="0.4">
      <c r="A200" s="64" t="s">
        <v>959</v>
      </c>
      <c r="B200" s="64" t="s">
        <v>960</v>
      </c>
      <c r="C200" s="64" t="s">
        <v>658</v>
      </c>
      <c r="D200" s="64" t="s">
        <v>961</v>
      </c>
      <c r="E200" s="64" t="s">
        <v>639</v>
      </c>
      <c r="F200" s="64" t="s">
        <v>952</v>
      </c>
      <c r="G200" s="64" t="str">
        <f t="shared" si="3"/>
        <v>ＴＷ（複層ガラス）/テラスドアドア・開き戸（D）</v>
      </c>
      <c r="H200" s="64" t="s">
        <v>639</v>
      </c>
      <c r="I200" s="64" t="s">
        <v>110</v>
      </c>
    </row>
    <row r="201" spans="1:9" x14ac:dyDescent="0.4">
      <c r="A201" s="64" t="s">
        <v>962</v>
      </c>
      <c r="B201" s="64" t="s">
        <v>963</v>
      </c>
      <c r="C201" s="64" t="s">
        <v>658</v>
      </c>
      <c r="D201" s="64" t="s">
        <v>964</v>
      </c>
      <c r="E201" s="64" t="s">
        <v>639</v>
      </c>
      <c r="F201" s="64" t="s">
        <v>952</v>
      </c>
      <c r="G201" s="64" t="str">
        <f t="shared" si="3"/>
        <v>ＴＷ（複層ガラス）/勝手口ドアドア・開き戸（D）</v>
      </c>
      <c r="H201" s="64" t="s">
        <v>639</v>
      </c>
      <c r="I201" s="64" t="s">
        <v>110</v>
      </c>
    </row>
    <row r="202" spans="1:9" x14ac:dyDescent="0.4">
      <c r="A202" s="64" t="s">
        <v>965</v>
      </c>
      <c r="B202" s="64" t="s">
        <v>966</v>
      </c>
      <c r="C202" s="64" t="s">
        <v>658</v>
      </c>
      <c r="D202" s="64" t="s">
        <v>967</v>
      </c>
      <c r="E202" s="64" t="s">
        <v>639</v>
      </c>
      <c r="F202" s="64" t="s">
        <v>952</v>
      </c>
      <c r="G202" s="64" t="str">
        <f t="shared" si="3"/>
        <v>ＴＷ（複層ガラス）/採風勝手口ドアFSドア・開き戸（D）</v>
      </c>
      <c r="H202" s="64" t="s">
        <v>639</v>
      </c>
      <c r="I202" s="64" t="s">
        <v>110</v>
      </c>
    </row>
    <row r="203" spans="1:9" x14ac:dyDescent="0.4">
      <c r="A203" s="64" t="s">
        <v>968</v>
      </c>
      <c r="B203" s="64" t="s">
        <v>969</v>
      </c>
      <c r="C203" s="64" t="s">
        <v>658</v>
      </c>
      <c r="D203" s="64" t="s">
        <v>970</v>
      </c>
      <c r="E203" s="64" t="s">
        <v>621</v>
      </c>
      <c r="F203" s="64" t="s">
        <v>952</v>
      </c>
      <c r="G203" s="64" t="str">
        <f t="shared" si="3"/>
        <v>サーモスⅡ-H/テラスドアドア・開き戸（D）</v>
      </c>
      <c r="H203" s="64" t="s">
        <v>621</v>
      </c>
      <c r="I203" s="64" t="s">
        <v>110</v>
      </c>
    </row>
    <row r="204" spans="1:9" x14ac:dyDescent="0.4">
      <c r="A204" s="64" t="s">
        <v>971</v>
      </c>
      <c r="B204" s="64" t="s">
        <v>972</v>
      </c>
      <c r="C204" s="64" t="s">
        <v>658</v>
      </c>
      <c r="D204" s="64" t="s">
        <v>973</v>
      </c>
      <c r="E204" s="64" t="s">
        <v>621</v>
      </c>
      <c r="F204" s="64" t="s">
        <v>952</v>
      </c>
      <c r="G204" s="64" t="str">
        <f t="shared" si="3"/>
        <v>サーモスⅡ-H/勝手口ドア（一枚ガラス）ドア・開き戸（D）</v>
      </c>
      <c r="H204" s="64" t="s">
        <v>621</v>
      </c>
      <c r="I204" s="64" t="s">
        <v>110</v>
      </c>
    </row>
    <row r="205" spans="1:9" x14ac:dyDescent="0.4">
      <c r="A205" s="64" t="s">
        <v>974</v>
      </c>
      <c r="B205" s="64" t="s">
        <v>975</v>
      </c>
      <c r="C205" s="64" t="s">
        <v>658</v>
      </c>
      <c r="D205" s="64" t="s">
        <v>976</v>
      </c>
      <c r="E205" s="64" t="s">
        <v>621</v>
      </c>
      <c r="F205" s="64" t="s">
        <v>952</v>
      </c>
      <c r="G205" s="64" t="str">
        <f t="shared" si="3"/>
        <v>サーモスⅡ-H/勝手口ドア（中桟腰パネル付）ドア・開き戸（D）</v>
      </c>
      <c r="H205" s="64" t="s">
        <v>621</v>
      </c>
      <c r="I205" s="64" t="s">
        <v>110</v>
      </c>
    </row>
    <row r="206" spans="1:9" x14ac:dyDescent="0.4">
      <c r="A206" s="64" t="s">
        <v>977</v>
      </c>
      <c r="B206" s="64" t="s">
        <v>978</v>
      </c>
      <c r="C206" s="64" t="s">
        <v>658</v>
      </c>
      <c r="D206" s="64" t="s">
        <v>979</v>
      </c>
      <c r="E206" s="64" t="s">
        <v>621</v>
      </c>
      <c r="F206" s="64" t="s">
        <v>952</v>
      </c>
      <c r="G206" s="64" t="str">
        <f t="shared" si="3"/>
        <v>サーモスL/テラスドアドア・開き戸（D）</v>
      </c>
      <c r="H206" s="64" t="s">
        <v>621</v>
      </c>
      <c r="I206" s="64" t="s">
        <v>110</v>
      </c>
    </row>
    <row r="207" spans="1:9" x14ac:dyDescent="0.4">
      <c r="A207" s="64" t="s">
        <v>980</v>
      </c>
      <c r="B207" s="64" t="s">
        <v>981</v>
      </c>
      <c r="C207" s="64" t="s">
        <v>658</v>
      </c>
      <c r="D207" s="64" t="s">
        <v>982</v>
      </c>
      <c r="E207" s="64" t="s">
        <v>621</v>
      </c>
      <c r="F207" s="64" t="s">
        <v>952</v>
      </c>
      <c r="G207" s="64" t="str">
        <f t="shared" si="3"/>
        <v>サーモスL/勝手口ドア（一枚ガラス）ドア・開き戸（D）</v>
      </c>
      <c r="H207" s="64" t="s">
        <v>621</v>
      </c>
      <c r="I207" s="64" t="s">
        <v>110</v>
      </c>
    </row>
    <row r="208" spans="1:9" x14ac:dyDescent="0.4">
      <c r="A208" s="64" t="s">
        <v>983</v>
      </c>
      <c r="B208" s="64" t="s">
        <v>984</v>
      </c>
      <c r="C208" s="64" t="s">
        <v>658</v>
      </c>
      <c r="D208" s="64" t="s">
        <v>985</v>
      </c>
      <c r="E208" s="64" t="s">
        <v>621</v>
      </c>
      <c r="F208" s="64" t="s">
        <v>952</v>
      </c>
      <c r="G208" s="64" t="str">
        <f t="shared" si="3"/>
        <v>サーモスL/勝手口ドア（中桟腰パネル付）ドア・開き戸（D）</v>
      </c>
      <c r="H208" s="64" t="s">
        <v>621</v>
      </c>
      <c r="I208" s="64" t="s">
        <v>110</v>
      </c>
    </row>
    <row r="209" spans="1:9" x14ac:dyDescent="0.4">
      <c r="A209" s="64" t="s">
        <v>986</v>
      </c>
      <c r="B209" s="64" t="s">
        <v>987</v>
      </c>
      <c r="C209" s="64" t="s">
        <v>623</v>
      </c>
      <c r="D209" s="64" t="s">
        <v>988</v>
      </c>
      <c r="E209" s="64" t="s">
        <v>107</v>
      </c>
      <c r="F209" s="64" t="s">
        <v>626</v>
      </c>
      <c r="G209" s="64" t="str">
        <f t="shared" si="3"/>
        <v>インプラス引違い（H）</v>
      </c>
      <c r="H209" s="64" t="s">
        <v>107</v>
      </c>
      <c r="I209" s="64" t="s">
        <v>110</v>
      </c>
    </row>
    <row r="210" spans="1:9" x14ac:dyDescent="0.4">
      <c r="A210" s="64" t="s">
        <v>986</v>
      </c>
      <c r="B210" s="64" t="s">
        <v>987</v>
      </c>
      <c r="C210" s="64" t="s">
        <v>630</v>
      </c>
      <c r="D210" s="64" t="s">
        <v>989</v>
      </c>
      <c r="E210" s="64" t="s">
        <v>107</v>
      </c>
      <c r="F210" s="64" t="s">
        <v>632</v>
      </c>
      <c r="G210" s="64" t="str">
        <f t="shared" si="3"/>
        <v>インプラス開き（T）</v>
      </c>
      <c r="H210" s="64" t="s">
        <v>107</v>
      </c>
      <c r="I210" s="64" t="s">
        <v>110</v>
      </c>
    </row>
    <row r="211" spans="1:9" x14ac:dyDescent="0.4">
      <c r="A211" s="64" t="s">
        <v>986</v>
      </c>
      <c r="B211" s="64" t="s">
        <v>987</v>
      </c>
      <c r="C211" s="64" t="s">
        <v>621</v>
      </c>
      <c r="D211" s="64" t="s">
        <v>990</v>
      </c>
      <c r="E211" s="64" t="s">
        <v>107</v>
      </c>
      <c r="F211" s="64" t="s">
        <v>624</v>
      </c>
      <c r="G211" s="64" t="str">
        <f t="shared" si="3"/>
        <v>インプラスFIX（F）</v>
      </c>
      <c r="H211" s="64" t="s">
        <v>107</v>
      </c>
      <c r="I211" s="64" t="s">
        <v>110</v>
      </c>
    </row>
    <row r="212" spans="1:9" x14ac:dyDescent="0.4">
      <c r="A212" s="64" t="s">
        <v>991</v>
      </c>
      <c r="B212" s="64" t="s">
        <v>992</v>
      </c>
      <c r="C212" s="64" t="s">
        <v>623</v>
      </c>
      <c r="D212" s="64" t="s">
        <v>993</v>
      </c>
      <c r="E212" s="64" t="s">
        <v>107</v>
      </c>
      <c r="F212" s="64" t="s">
        <v>626</v>
      </c>
      <c r="G212" s="64" t="str">
        <f t="shared" si="3"/>
        <v>インプラス for Renovation（中桟付障子除く）引違い（H）</v>
      </c>
      <c r="H212" s="64" t="s">
        <v>107</v>
      </c>
      <c r="I212" s="64" t="s">
        <v>110</v>
      </c>
    </row>
    <row r="213" spans="1:9" x14ac:dyDescent="0.4">
      <c r="A213" s="64" t="s">
        <v>994</v>
      </c>
      <c r="B213" s="64" t="s">
        <v>995</v>
      </c>
      <c r="C213" s="64" t="s">
        <v>623</v>
      </c>
      <c r="D213" s="64" t="s">
        <v>996</v>
      </c>
      <c r="E213" s="64" t="s">
        <v>107</v>
      </c>
      <c r="F213" s="64" t="s">
        <v>626</v>
      </c>
      <c r="G213" s="64" t="str">
        <f t="shared" si="3"/>
        <v>インプラス 引違い窓 複層ガラス（中桟付障子除く）引違い（H）</v>
      </c>
      <c r="H213" s="64" t="s">
        <v>107</v>
      </c>
      <c r="I213" s="64" t="s">
        <v>110</v>
      </c>
    </row>
    <row r="214" spans="1:9" x14ac:dyDescent="0.4">
      <c r="A214" s="64" t="s">
        <v>994</v>
      </c>
      <c r="B214" s="64" t="s">
        <v>997</v>
      </c>
      <c r="C214" s="64" t="s">
        <v>621</v>
      </c>
      <c r="D214" s="64" t="s">
        <v>998</v>
      </c>
      <c r="E214" s="64" t="s">
        <v>107</v>
      </c>
      <c r="F214" s="64" t="s">
        <v>624</v>
      </c>
      <c r="G214" s="64" t="str">
        <f t="shared" si="3"/>
        <v>インプラス FIX・開き窓 複層ガラスFIX（F）</v>
      </c>
      <c r="H214" s="64" t="s">
        <v>107</v>
      </c>
      <c r="I214" s="64" t="s">
        <v>110</v>
      </c>
    </row>
    <row r="215" spans="1:9" x14ac:dyDescent="0.4">
      <c r="A215" s="64" t="s">
        <v>994</v>
      </c>
      <c r="B215" s="64" t="s">
        <v>997</v>
      </c>
      <c r="C215" s="64" t="s">
        <v>630</v>
      </c>
      <c r="D215" s="64" t="s">
        <v>999</v>
      </c>
      <c r="E215" s="64" t="s">
        <v>107</v>
      </c>
      <c r="F215" s="64" t="s">
        <v>632</v>
      </c>
      <c r="G215" s="64" t="str">
        <f t="shared" si="3"/>
        <v>インプラス FIX・開き窓 複層ガラス開き（T）</v>
      </c>
      <c r="H215" s="64" t="s">
        <v>107</v>
      </c>
      <c r="I215" s="64" t="s">
        <v>110</v>
      </c>
    </row>
    <row r="216" spans="1:9" x14ac:dyDescent="0.4">
      <c r="A216" s="64" t="s">
        <v>1000</v>
      </c>
      <c r="B216" s="64" t="s">
        <v>1001</v>
      </c>
      <c r="C216" s="64" t="s">
        <v>630</v>
      </c>
      <c r="D216" s="64" t="s">
        <v>1002</v>
      </c>
      <c r="E216" s="64" t="s">
        <v>107</v>
      </c>
      <c r="F216" s="64" t="s">
        <v>632</v>
      </c>
      <c r="G216" s="64" t="str">
        <f t="shared" si="3"/>
        <v>インプラス テラスドア 複層ガラス開き（T）</v>
      </c>
      <c r="H216" s="64" t="s">
        <v>107</v>
      </c>
      <c r="I216" s="64" t="s">
        <v>110</v>
      </c>
    </row>
    <row r="217" spans="1:9" x14ac:dyDescent="0.4">
      <c r="A217" s="64" t="s">
        <v>1003</v>
      </c>
      <c r="B217" s="64" t="s">
        <v>1004</v>
      </c>
      <c r="C217" s="64" t="s">
        <v>658</v>
      </c>
      <c r="D217" s="64" t="s">
        <v>1005</v>
      </c>
      <c r="E217" s="64" t="s">
        <v>1006</v>
      </c>
      <c r="F217" s="64" t="s">
        <v>952</v>
      </c>
      <c r="G217" s="64" t="str">
        <f t="shared" si="3"/>
        <v>EW TG/テラス・勝手口ドア（一枚ガラス）ドア・開き戸（D）</v>
      </c>
      <c r="H217" s="64" t="s">
        <v>1007</v>
      </c>
      <c r="I217" s="64" t="s">
        <v>1008</v>
      </c>
    </row>
    <row r="218" spans="1:9" x14ac:dyDescent="0.4">
      <c r="A218" s="64" t="s">
        <v>1009</v>
      </c>
      <c r="B218" s="64" t="s">
        <v>1010</v>
      </c>
      <c r="C218" s="64" t="s">
        <v>658</v>
      </c>
      <c r="D218" s="64" t="s">
        <v>1011</v>
      </c>
      <c r="E218" s="64" t="s">
        <v>1006</v>
      </c>
      <c r="F218" s="64" t="s">
        <v>952</v>
      </c>
      <c r="G218" s="64" t="str">
        <f t="shared" si="3"/>
        <v>EW TG/テラス・勝手口ドア（中桟腰パネル付）ドア・開き戸（D）</v>
      </c>
      <c r="H218" s="64" t="s">
        <v>1007</v>
      </c>
      <c r="I218" s="64" t="s">
        <v>1008</v>
      </c>
    </row>
    <row r="219" spans="1:9" x14ac:dyDescent="0.4">
      <c r="A219" s="64" t="s">
        <v>1012</v>
      </c>
      <c r="B219" s="64" t="s">
        <v>1013</v>
      </c>
      <c r="C219" s="64" t="s">
        <v>658</v>
      </c>
      <c r="D219" s="64" t="s">
        <v>1014</v>
      </c>
      <c r="E219" s="64" t="s">
        <v>621</v>
      </c>
      <c r="F219" s="64" t="s">
        <v>952</v>
      </c>
      <c r="G219" s="64" t="str">
        <f t="shared" si="3"/>
        <v>EW PG/テラスドア・勝手口ドア（一枚ガラス）ドア・開き戸（D）</v>
      </c>
      <c r="H219" s="64" t="s">
        <v>621</v>
      </c>
      <c r="I219" s="64" t="s">
        <v>110</v>
      </c>
    </row>
    <row r="220" spans="1:9" x14ac:dyDescent="0.4">
      <c r="A220" s="64" t="s">
        <v>1015</v>
      </c>
      <c r="B220" s="64" t="s">
        <v>1016</v>
      </c>
      <c r="C220" s="64" t="s">
        <v>658</v>
      </c>
      <c r="D220" s="64" t="s">
        <v>1017</v>
      </c>
      <c r="E220" s="64" t="s">
        <v>621</v>
      </c>
      <c r="F220" s="64" t="s">
        <v>952</v>
      </c>
      <c r="G220" s="64" t="str">
        <f t="shared" si="3"/>
        <v>EW PG/勝手口ドア（中桟腰パネル付）ドア・開き戸（D）</v>
      </c>
      <c r="H220" s="64" t="s">
        <v>621</v>
      </c>
      <c r="I220" s="64" t="s">
        <v>110</v>
      </c>
    </row>
    <row r="221" spans="1:9" x14ac:dyDescent="0.4">
      <c r="A221" s="64" t="s">
        <v>1018</v>
      </c>
      <c r="B221" s="64" t="s">
        <v>1019</v>
      </c>
      <c r="C221" s="64" t="s">
        <v>630</v>
      </c>
      <c r="D221" s="64" t="s">
        <v>1020</v>
      </c>
      <c r="E221" s="64" t="s">
        <v>1006</v>
      </c>
      <c r="F221" s="64" t="s">
        <v>632</v>
      </c>
      <c r="G221" s="64" t="str">
        <f t="shared" si="3"/>
        <v>EW TG開き（T）</v>
      </c>
      <c r="H221" s="64" t="s">
        <v>1007</v>
      </c>
      <c r="I221" s="64" t="s">
        <v>1008</v>
      </c>
    </row>
    <row r="222" spans="1:9" x14ac:dyDescent="0.4">
      <c r="A222" s="64" t="s">
        <v>1018</v>
      </c>
      <c r="B222" s="64" t="s">
        <v>1019</v>
      </c>
      <c r="C222" s="64" t="s">
        <v>621</v>
      </c>
      <c r="D222" s="64" t="s">
        <v>1021</v>
      </c>
      <c r="E222" s="64" t="s">
        <v>1006</v>
      </c>
      <c r="F222" s="64" t="s">
        <v>624</v>
      </c>
      <c r="G222" s="64" t="str">
        <f t="shared" si="3"/>
        <v>EW TGFIX（F）</v>
      </c>
      <c r="H222" s="64" t="s">
        <v>1007</v>
      </c>
      <c r="I222" s="64" t="s">
        <v>1008</v>
      </c>
    </row>
    <row r="223" spans="1:9" x14ac:dyDescent="0.4">
      <c r="A223" s="64" t="s">
        <v>1018</v>
      </c>
      <c r="B223" s="64" t="s">
        <v>1019</v>
      </c>
      <c r="C223" s="64" t="s">
        <v>627</v>
      </c>
      <c r="D223" s="64" t="s">
        <v>1022</v>
      </c>
      <c r="E223" s="64" t="s">
        <v>1006</v>
      </c>
      <c r="F223" s="64" t="s">
        <v>629</v>
      </c>
      <c r="G223" s="64" t="str">
        <f t="shared" si="3"/>
        <v>EW TGプロジェクト（P）</v>
      </c>
      <c r="H223" s="64" t="s">
        <v>1007</v>
      </c>
      <c r="I223" s="64" t="s">
        <v>1008</v>
      </c>
    </row>
    <row r="224" spans="1:9" x14ac:dyDescent="0.4">
      <c r="A224" s="64" t="s">
        <v>1018</v>
      </c>
      <c r="B224" s="64" t="s">
        <v>1019</v>
      </c>
      <c r="C224" s="64" t="s">
        <v>1023</v>
      </c>
      <c r="D224" s="64" t="s">
        <v>1024</v>
      </c>
      <c r="E224" s="64" t="s">
        <v>1006</v>
      </c>
      <c r="F224" s="64" t="s">
        <v>1025</v>
      </c>
      <c r="G224" s="64" t="str">
        <f t="shared" si="3"/>
        <v>EW TG多機能（S）</v>
      </c>
      <c r="H224" s="64" t="s">
        <v>1007</v>
      </c>
      <c r="I224" s="64" t="s">
        <v>1008</v>
      </c>
    </row>
    <row r="225" spans="1:9" x14ac:dyDescent="0.4">
      <c r="A225" s="64" t="s">
        <v>1026</v>
      </c>
      <c r="B225" s="64" t="s">
        <v>1027</v>
      </c>
      <c r="C225" s="64" t="s">
        <v>630</v>
      </c>
      <c r="D225" s="64" t="s">
        <v>1028</v>
      </c>
      <c r="E225" s="64" t="s">
        <v>1006</v>
      </c>
      <c r="F225" s="64" t="s">
        <v>632</v>
      </c>
      <c r="G225" s="64" t="str">
        <f t="shared" si="3"/>
        <v>EW forDesign開き（T）</v>
      </c>
      <c r="H225" s="64" t="s">
        <v>1007</v>
      </c>
      <c r="I225" s="64" t="s">
        <v>1008</v>
      </c>
    </row>
    <row r="226" spans="1:9" x14ac:dyDescent="0.4">
      <c r="A226" s="64" t="s">
        <v>1026</v>
      </c>
      <c r="B226" s="64" t="s">
        <v>1027</v>
      </c>
      <c r="C226" s="64" t="s">
        <v>621</v>
      </c>
      <c r="D226" s="64" t="s">
        <v>1029</v>
      </c>
      <c r="E226" s="64" t="s">
        <v>1006</v>
      </c>
      <c r="F226" s="64" t="s">
        <v>624</v>
      </c>
      <c r="G226" s="64" t="str">
        <f t="shared" si="3"/>
        <v>EW forDesignFIX（F）</v>
      </c>
      <c r="H226" s="64" t="s">
        <v>1007</v>
      </c>
      <c r="I226" s="64" t="s">
        <v>1008</v>
      </c>
    </row>
    <row r="227" spans="1:9" x14ac:dyDescent="0.4">
      <c r="A227" s="64" t="s">
        <v>1026</v>
      </c>
      <c r="B227" s="64" t="s">
        <v>1027</v>
      </c>
      <c r="C227" s="64" t="s">
        <v>627</v>
      </c>
      <c r="D227" s="64" t="s">
        <v>1030</v>
      </c>
      <c r="E227" s="64" t="s">
        <v>1006</v>
      </c>
      <c r="F227" s="64" t="s">
        <v>629</v>
      </c>
      <c r="G227" s="64" t="str">
        <f t="shared" si="3"/>
        <v>EW forDesignプロジェクト（P）</v>
      </c>
      <c r="H227" s="64" t="s">
        <v>1007</v>
      </c>
      <c r="I227" s="64" t="s">
        <v>1008</v>
      </c>
    </row>
    <row r="228" spans="1:9" x14ac:dyDescent="0.4">
      <c r="A228" s="64" t="s">
        <v>1018</v>
      </c>
      <c r="B228" s="64" t="s">
        <v>1019</v>
      </c>
      <c r="C228" s="64" t="s">
        <v>633</v>
      </c>
      <c r="D228" s="64" t="s">
        <v>1031</v>
      </c>
      <c r="E228" s="64" t="s">
        <v>1032</v>
      </c>
      <c r="F228" s="64" t="s">
        <v>635</v>
      </c>
      <c r="G228" s="64" t="str">
        <f t="shared" si="3"/>
        <v>EW TG上げ下げ（U）</v>
      </c>
      <c r="H228" s="64" t="s">
        <v>1032</v>
      </c>
      <c r="I228" s="64" t="s">
        <v>110</v>
      </c>
    </row>
    <row r="229" spans="1:9" x14ac:dyDescent="0.4">
      <c r="A229" s="64" t="s">
        <v>1018</v>
      </c>
      <c r="B229" s="64" t="s">
        <v>1019</v>
      </c>
      <c r="C229" s="64" t="s">
        <v>623</v>
      </c>
      <c r="D229" s="64" t="s">
        <v>1033</v>
      </c>
      <c r="E229" s="64" t="s">
        <v>1032</v>
      </c>
      <c r="F229" s="64" t="s">
        <v>626</v>
      </c>
      <c r="G229" s="64" t="str">
        <f t="shared" si="3"/>
        <v>EW TG引違い（H）</v>
      </c>
      <c r="H229" s="64" t="s">
        <v>1032</v>
      </c>
      <c r="I229" s="64" t="s">
        <v>110</v>
      </c>
    </row>
    <row r="230" spans="1:9" x14ac:dyDescent="0.4">
      <c r="A230" s="64" t="s">
        <v>1026</v>
      </c>
      <c r="B230" s="64" t="s">
        <v>1027</v>
      </c>
      <c r="C230" s="64" t="s">
        <v>623</v>
      </c>
      <c r="D230" s="64" t="s">
        <v>1034</v>
      </c>
      <c r="E230" s="64" t="s">
        <v>1032</v>
      </c>
      <c r="F230" s="64" t="s">
        <v>626</v>
      </c>
      <c r="G230" s="64" t="str">
        <f t="shared" si="3"/>
        <v>EW forDesign引違い（H）</v>
      </c>
      <c r="H230" s="64" t="s">
        <v>1032</v>
      </c>
      <c r="I230" s="64" t="s">
        <v>110</v>
      </c>
    </row>
    <row r="231" spans="1:9" x14ac:dyDescent="0.4">
      <c r="A231" s="64" t="s">
        <v>1035</v>
      </c>
      <c r="B231" s="64" t="s">
        <v>1036</v>
      </c>
      <c r="C231" s="64" t="s">
        <v>621</v>
      </c>
      <c r="D231" s="64" t="s">
        <v>1037</v>
      </c>
      <c r="E231" s="64" t="s">
        <v>621</v>
      </c>
      <c r="F231" s="64" t="s">
        <v>624</v>
      </c>
      <c r="G231" s="64" t="str">
        <f t="shared" si="3"/>
        <v>EW PGFIX（F）</v>
      </c>
      <c r="H231" s="64" t="s">
        <v>621</v>
      </c>
      <c r="I231" s="64" t="s">
        <v>110</v>
      </c>
    </row>
    <row r="232" spans="1:9" x14ac:dyDescent="0.4">
      <c r="A232" s="64" t="s">
        <v>1035</v>
      </c>
      <c r="B232" s="64" t="s">
        <v>1036</v>
      </c>
      <c r="C232" s="64" t="s">
        <v>623</v>
      </c>
      <c r="D232" s="64" t="s">
        <v>1038</v>
      </c>
      <c r="E232" s="64" t="s">
        <v>621</v>
      </c>
      <c r="F232" s="64" t="s">
        <v>626</v>
      </c>
      <c r="G232" s="64" t="str">
        <f t="shared" si="3"/>
        <v>EW PG引違い（H）</v>
      </c>
      <c r="H232" s="64" t="s">
        <v>621</v>
      </c>
      <c r="I232" s="64" t="s">
        <v>110</v>
      </c>
    </row>
    <row r="233" spans="1:9" x14ac:dyDescent="0.4">
      <c r="A233" s="64" t="s">
        <v>1035</v>
      </c>
      <c r="B233" s="64" t="s">
        <v>1036</v>
      </c>
      <c r="C233" s="64" t="s">
        <v>630</v>
      </c>
      <c r="D233" s="64" t="s">
        <v>1039</v>
      </c>
      <c r="E233" s="64" t="s">
        <v>621</v>
      </c>
      <c r="F233" s="64" t="s">
        <v>632</v>
      </c>
      <c r="G233" s="64" t="str">
        <f t="shared" si="3"/>
        <v>EW PG開き（T）</v>
      </c>
      <c r="H233" s="64" t="s">
        <v>621</v>
      </c>
      <c r="I233" s="64" t="s">
        <v>110</v>
      </c>
    </row>
    <row r="234" spans="1:9" x14ac:dyDescent="0.4">
      <c r="A234" s="64" t="s">
        <v>1035</v>
      </c>
      <c r="B234" s="64" t="s">
        <v>1036</v>
      </c>
      <c r="C234" s="64" t="s">
        <v>633</v>
      </c>
      <c r="D234" s="64" t="s">
        <v>1040</v>
      </c>
      <c r="E234" s="64" t="s">
        <v>621</v>
      </c>
      <c r="F234" s="64" t="s">
        <v>635</v>
      </c>
      <c r="G234" s="64" t="str">
        <f t="shared" si="3"/>
        <v>EW PG上げ下げ（U）</v>
      </c>
      <c r="H234" s="64" t="s">
        <v>621</v>
      </c>
      <c r="I234" s="64" t="s">
        <v>110</v>
      </c>
    </row>
    <row r="235" spans="1:9" x14ac:dyDescent="0.4">
      <c r="A235" s="64" t="s">
        <v>1035</v>
      </c>
      <c r="B235" s="64" t="s">
        <v>1036</v>
      </c>
      <c r="C235" s="64" t="s">
        <v>627</v>
      </c>
      <c r="D235" s="64" t="s">
        <v>1041</v>
      </c>
      <c r="E235" s="64" t="s">
        <v>621</v>
      </c>
      <c r="F235" s="64" t="s">
        <v>629</v>
      </c>
      <c r="G235" s="64" t="str">
        <f t="shared" si="3"/>
        <v>EW PGプロジェクト（P）</v>
      </c>
      <c r="H235" s="64" t="s">
        <v>621</v>
      </c>
      <c r="I235" s="64" t="s">
        <v>110</v>
      </c>
    </row>
    <row r="236" spans="1:9" x14ac:dyDescent="0.4">
      <c r="A236" s="64" t="s">
        <v>1035</v>
      </c>
      <c r="B236" s="64" t="s">
        <v>1036</v>
      </c>
      <c r="C236" s="64" t="s">
        <v>1023</v>
      </c>
      <c r="D236" s="64" t="s">
        <v>1042</v>
      </c>
      <c r="E236" s="64" t="s">
        <v>621</v>
      </c>
      <c r="F236" s="64" t="s">
        <v>1025</v>
      </c>
      <c r="G236" s="64" t="str">
        <f t="shared" si="3"/>
        <v>EW PG多機能（S）</v>
      </c>
      <c r="H236" s="64" t="s">
        <v>621</v>
      </c>
      <c r="I236" s="64" t="s">
        <v>110</v>
      </c>
    </row>
    <row r="237" spans="1:9" x14ac:dyDescent="0.4">
      <c r="A237" s="64" t="s">
        <v>1043</v>
      </c>
      <c r="B237" s="64" t="s">
        <v>1044</v>
      </c>
      <c r="C237" s="64" t="s">
        <v>623</v>
      </c>
      <c r="D237" s="64" t="s">
        <v>1045</v>
      </c>
      <c r="E237" s="64" t="s">
        <v>627</v>
      </c>
      <c r="F237" s="64" t="s">
        <v>626</v>
      </c>
      <c r="G237" s="64" t="str">
        <f t="shared" si="3"/>
        <v>LW（トリプルガラス）引違い（H）</v>
      </c>
      <c r="H237" s="64" t="s">
        <v>627</v>
      </c>
      <c r="I237" s="64" t="s">
        <v>110</v>
      </c>
    </row>
    <row r="238" spans="1:9" x14ac:dyDescent="0.4">
      <c r="A238" s="64" t="s">
        <v>1046</v>
      </c>
      <c r="B238" s="64" t="s">
        <v>1047</v>
      </c>
      <c r="C238" s="64" t="s">
        <v>623</v>
      </c>
      <c r="D238" s="64" t="s">
        <v>1048</v>
      </c>
      <c r="E238" s="64" t="s">
        <v>1049</v>
      </c>
      <c r="F238" s="64" t="s">
        <v>626</v>
      </c>
      <c r="G238" s="64" t="str">
        <f t="shared" si="3"/>
        <v>LW（複層ガラス）引違い（H）</v>
      </c>
      <c r="H238" s="64" t="s">
        <v>1049</v>
      </c>
      <c r="I238" s="64" t="s">
        <v>110</v>
      </c>
    </row>
    <row r="239" spans="1:9" x14ac:dyDescent="0.4">
      <c r="A239" s="64" t="s">
        <v>1050</v>
      </c>
      <c r="B239" s="64" t="s">
        <v>1051</v>
      </c>
      <c r="C239" s="64" t="s">
        <v>623</v>
      </c>
      <c r="D239" s="64" t="s">
        <v>1052</v>
      </c>
      <c r="E239" s="64" t="s">
        <v>659</v>
      </c>
      <c r="F239" s="64" t="s">
        <v>626</v>
      </c>
      <c r="G239" s="64" t="str">
        <f t="shared" si="3"/>
        <v>ＴＷ防火戸シャッター付引違い窓（トリプルガラス）引違い（H）</v>
      </c>
      <c r="H239" s="64" t="s">
        <v>659</v>
      </c>
      <c r="I239" s="64" t="s">
        <v>110</v>
      </c>
    </row>
    <row r="240" spans="1:9" x14ac:dyDescent="0.4">
      <c r="A240" s="64" t="s">
        <v>1053</v>
      </c>
      <c r="B240" s="64" t="s">
        <v>1054</v>
      </c>
      <c r="C240" s="64" t="s">
        <v>623</v>
      </c>
      <c r="D240" s="64" t="s">
        <v>1055</v>
      </c>
      <c r="E240" s="64" t="s">
        <v>639</v>
      </c>
      <c r="F240" s="64" t="s">
        <v>626</v>
      </c>
      <c r="G240" s="64" t="str">
        <f t="shared" si="3"/>
        <v>ＴＷ防火戸シャッター付引違い窓（複層ガラス）引違い（H）</v>
      </c>
      <c r="H240" s="64" t="s">
        <v>639</v>
      </c>
      <c r="I240" s="64" t="s">
        <v>110</v>
      </c>
    </row>
    <row r="241" spans="1:9" x14ac:dyDescent="0.4">
      <c r="A241" s="64" t="s">
        <v>722</v>
      </c>
      <c r="B241" s="64" t="s">
        <v>1056</v>
      </c>
      <c r="C241" s="64" t="s">
        <v>623</v>
      </c>
      <c r="D241" s="64" t="s">
        <v>727</v>
      </c>
      <c r="E241" s="64" t="s">
        <v>725</v>
      </c>
      <c r="F241" s="64" t="s">
        <v>626</v>
      </c>
      <c r="G241" s="64" t="str">
        <f t="shared" si="3"/>
        <v>ＴＷ防火戸（複層ガラス）引違い（H）</v>
      </c>
      <c r="H241" s="64" t="s">
        <v>725</v>
      </c>
      <c r="I241" s="64" t="s">
        <v>110</v>
      </c>
    </row>
    <row r="242" spans="1:9" x14ac:dyDescent="0.4">
      <c r="A242" s="64" t="s">
        <v>722</v>
      </c>
      <c r="B242" s="64" t="s">
        <v>1056</v>
      </c>
      <c r="C242" s="64" t="s">
        <v>630</v>
      </c>
      <c r="D242" s="64" t="s">
        <v>731</v>
      </c>
      <c r="E242" s="64" t="s">
        <v>725</v>
      </c>
      <c r="F242" s="64" t="s">
        <v>632</v>
      </c>
      <c r="G242" s="64" t="str">
        <f t="shared" si="3"/>
        <v>ＴＷ防火戸（複層ガラス）開き（T）</v>
      </c>
      <c r="H242" s="64" t="s">
        <v>725</v>
      </c>
      <c r="I242" s="64" t="s">
        <v>110</v>
      </c>
    </row>
    <row r="243" spans="1:9" x14ac:dyDescent="0.4">
      <c r="A243" s="64" t="s">
        <v>722</v>
      </c>
      <c r="B243" s="64" t="s">
        <v>1056</v>
      </c>
      <c r="C243" s="64" t="s">
        <v>621</v>
      </c>
      <c r="D243" s="64" t="s">
        <v>724</v>
      </c>
      <c r="E243" s="64" t="s">
        <v>725</v>
      </c>
      <c r="F243" s="64" t="s">
        <v>624</v>
      </c>
      <c r="G243" s="64" t="str">
        <f t="shared" si="3"/>
        <v>ＴＷ防火戸（複層ガラス）FIX（F）</v>
      </c>
      <c r="H243" s="64" t="s">
        <v>725</v>
      </c>
      <c r="I243" s="64" t="s">
        <v>110</v>
      </c>
    </row>
    <row r="244" spans="1:9" x14ac:dyDescent="0.4">
      <c r="A244" s="64" t="s">
        <v>722</v>
      </c>
      <c r="B244" s="64" t="s">
        <v>1056</v>
      </c>
      <c r="C244" s="64" t="s">
        <v>633</v>
      </c>
      <c r="D244" s="64" t="s">
        <v>733</v>
      </c>
      <c r="E244" s="64" t="s">
        <v>725</v>
      </c>
      <c r="F244" s="64" t="s">
        <v>635</v>
      </c>
      <c r="G244" s="64" t="str">
        <f t="shared" si="3"/>
        <v>ＴＷ防火戸（複層ガラス）上げ下げ（U）</v>
      </c>
      <c r="H244" s="64" t="s">
        <v>725</v>
      </c>
      <c r="I244" s="64" t="s">
        <v>110</v>
      </c>
    </row>
    <row r="245" spans="1:9" x14ac:dyDescent="0.4">
      <c r="A245" s="64" t="s">
        <v>722</v>
      </c>
      <c r="B245" s="64" t="s">
        <v>1056</v>
      </c>
      <c r="C245" s="64" t="s">
        <v>627</v>
      </c>
      <c r="D245" s="64" t="s">
        <v>729</v>
      </c>
      <c r="E245" s="64" t="s">
        <v>725</v>
      </c>
      <c r="F245" s="64" t="s">
        <v>629</v>
      </c>
      <c r="G245" s="64" t="str">
        <f t="shared" si="3"/>
        <v>ＴＷ防火戸（複層ガラス）プロジェクト（P）</v>
      </c>
      <c r="H245" s="64" t="s">
        <v>725</v>
      </c>
      <c r="I245" s="64" t="s">
        <v>110</v>
      </c>
    </row>
    <row r="246" spans="1:9" x14ac:dyDescent="0.4">
      <c r="A246" s="64" t="s">
        <v>1057</v>
      </c>
      <c r="B246" s="64" t="s">
        <v>1058</v>
      </c>
      <c r="C246" s="64" t="s">
        <v>658</v>
      </c>
      <c r="D246" s="64" t="s">
        <v>1059</v>
      </c>
      <c r="E246" s="64" t="s">
        <v>725</v>
      </c>
      <c r="F246" s="64" t="s">
        <v>952</v>
      </c>
      <c r="G246" s="64" t="str">
        <f t="shared" si="3"/>
        <v>ＴＷ防火戸/採風勝手口ドアFSドア・開き戸（D）</v>
      </c>
      <c r="H246" s="64" t="s">
        <v>725</v>
      </c>
      <c r="I246" s="64" t="s">
        <v>110</v>
      </c>
    </row>
    <row r="247" spans="1:9" x14ac:dyDescent="0.4">
      <c r="A247" s="64" t="s">
        <v>1060</v>
      </c>
      <c r="B247" s="64" t="s">
        <v>1061</v>
      </c>
      <c r="C247" s="64" t="s">
        <v>658</v>
      </c>
      <c r="D247" s="64" t="s">
        <v>1062</v>
      </c>
      <c r="E247" s="64" t="s">
        <v>725</v>
      </c>
      <c r="F247" s="64" t="s">
        <v>952</v>
      </c>
      <c r="G247" s="64" t="str">
        <f t="shared" si="3"/>
        <v>ＴＷ防火戸/開き窓テラスドア・開き戸（D）</v>
      </c>
      <c r="H247" s="64" t="s">
        <v>725</v>
      </c>
      <c r="I247" s="64" t="s">
        <v>110</v>
      </c>
    </row>
    <row r="248" spans="1:9" x14ac:dyDescent="0.4">
      <c r="A248" s="64" t="s">
        <v>1063</v>
      </c>
      <c r="B248" s="64" t="s">
        <v>1064</v>
      </c>
      <c r="C248" s="64" t="s">
        <v>623</v>
      </c>
      <c r="D248" s="64" t="s">
        <v>1065</v>
      </c>
      <c r="E248" s="64" t="s">
        <v>621</v>
      </c>
      <c r="F248" s="64" t="s">
        <v>626</v>
      </c>
      <c r="G248" s="64" t="str">
        <f t="shared" si="3"/>
        <v>防火戸ＦＧ－Ｈシャッター付引違い窓引違い（H）</v>
      </c>
      <c r="H248" s="64" t="s">
        <v>621</v>
      </c>
      <c r="I248" s="64" t="s">
        <v>110</v>
      </c>
    </row>
    <row r="249" spans="1:9" x14ac:dyDescent="0.4">
      <c r="A249" s="64" t="s">
        <v>778</v>
      </c>
      <c r="B249" s="64" t="s">
        <v>782</v>
      </c>
      <c r="C249" s="64" t="s">
        <v>623</v>
      </c>
      <c r="D249" s="64" t="s">
        <v>786</v>
      </c>
      <c r="E249" s="64" t="s">
        <v>784</v>
      </c>
      <c r="F249" s="64" t="s">
        <v>626</v>
      </c>
      <c r="G249" s="64" t="str">
        <f t="shared" si="3"/>
        <v>防火戸ＦＧ－Ｈ引違い（H）</v>
      </c>
      <c r="H249" s="64" t="s">
        <v>784</v>
      </c>
      <c r="I249" s="64" t="s">
        <v>110</v>
      </c>
    </row>
    <row r="250" spans="1:9" x14ac:dyDescent="0.4">
      <c r="A250" s="64" t="s">
        <v>778</v>
      </c>
      <c r="B250" s="64" t="s">
        <v>782</v>
      </c>
      <c r="C250" s="64" t="s">
        <v>630</v>
      </c>
      <c r="D250" s="64" t="s">
        <v>791</v>
      </c>
      <c r="E250" s="64" t="s">
        <v>784</v>
      </c>
      <c r="F250" s="64" t="s">
        <v>632</v>
      </c>
      <c r="G250" s="64" t="str">
        <f t="shared" si="3"/>
        <v>防火戸ＦＧ－Ｈ開き（T）</v>
      </c>
      <c r="H250" s="64" t="s">
        <v>784</v>
      </c>
      <c r="I250" s="64" t="s">
        <v>110</v>
      </c>
    </row>
    <row r="251" spans="1:9" x14ac:dyDescent="0.4">
      <c r="A251" s="64" t="s">
        <v>778</v>
      </c>
      <c r="B251" s="64" t="s">
        <v>782</v>
      </c>
      <c r="C251" s="64" t="s">
        <v>621</v>
      </c>
      <c r="D251" s="64" t="s">
        <v>780</v>
      </c>
      <c r="E251" s="64" t="s">
        <v>783</v>
      </c>
      <c r="F251" s="64" t="s">
        <v>624</v>
      </c>
      <c r="G251" s="64" t="str">
        <f t="shared" si="3"/>
        <v>防火戸ＦＧ－ＨFIX（F）</v>
      </c>
      <c r="H251" s="64" t="s">
        <v>784</v>
      </c>
      <c r="I251" s="64" t="s">
        <v>781</v>
      </c>
    </row>
    <row r="252" spans="1:9" x14ac:dyDescent="0.4">
      <c r="A252" s="64" t="s">
        <v>778</v>
      </c>
      <c r="B252" s="64" t="s">
        <v>782</v>
      </c>
      <c r="C252" s="64" t="s">
        <v>633</v>
      </c>
      <c r="D252" s="64" t="s">
        <v>793</v>
      </c>
      <c r="E252" s="64" t="s">
        <v>784</v>
      </c>
      <c r="F252" s="64" t="s">
        <v>635</v>
      </c>
      <c r="G252" s="64" t="str">
        <f t="shared" si="3"/>
        <v>防火戸ＦＧ－Ｈ上げ下げ（U）</v>
      </c>
      <c r="H252" s="64" t="s">
        <v>784</v>
      </c>
      <c r="I252" s="64" t="s">
        <v>110</v>
      </c>
    </row>
    <row r="253" spans="1:9" x14ac:dyDescent="0.4">
      <c r="A253" s="64" t="s">
        <v>778</v>
      </c>
      <c r="B253" s="64" t="s">
        <v>782</v>
      </c>
      <c r="C253" s="64" t="s">
        <v>627</v>
      </c>
      <c r="D253" s="64" t="s">
        <v>788</v>
      </c>
      <c r="E253" s="64" t="s">
        <v>784</v>
      </c>
      <c r="F253" s="64" t="s">
        <v>629</v>
      </c>
      <c r="G253" s="64" t="str">
        <f t="shared" si="3"/>
        <v>防火戸ＦＧ－Ｈプロジェクト（P）</v>
      </c>
      <c r="H253" s="64" t="s">
        <v>784</v>
      </c>
      <c r="I253" s="64" t="s">
        <v>110</v>
      </c>
    </row>
    <row r="254" spans="1:9" x14ac:dyDescent="0.4">
      <c r="A254" s="64" t="s">
        <v>1066</v>
      </c>
      <c r="B254" s="64" t="s">
        <v>1067</v>
      </c>
      <c r="C254" s="64" t="s">
        <v>623</v>
      </c>
      <c r="D254" s="64" t="s">
        <v>1068</v>
      </c>
      <c r="E254" s="64" t="s">
        <v>621</v>
      </c>
      <c r="F254" s="64" t="s">
        <v>626</v>
      </c>
      <c r="G254" s="64" t="str">
        <f t="shared" si="3"/>
        <v>防火戸ＦＧ－Ｌシャッター付引違い窓引違い（H）</v>
      </c>
      <c r="H254" s="64" t="s">
        <v>621</v>
      </c>
      <c r="I254" s="64" t="s">
        <v>110</v>
      </c>
    </row>
    <row r="255" spans="1:9" x14ac:dyDescent="0.4">
      <c r="A255" s="64" t="s">
        <v>853</v>
      </c>
      <c r="B255" s="64" t="s">
        <v>856</v>
      </c>
      <c r="C255" s="64" t="s">
        <v>623</v>
      </c>
      <c r="D255" s="64" t="s">
        <v>858</v>
      </c>
      <c r="E255" s="64" t="s">
        <v>784</v>
      </c>
      <c r="F255" s="64" t="s">
        <v>626</v>
      </c>
      <c r="G255" s="64" t="str">
        <f t="shared" si="3"/>
        <v>防火戸ＦＧ－Ｌ引違い（H）</v>
      </c>
      <c r="H255" s="64" t="s">
        <v>784</v>
      </c>
      <c r="I255" s="64" t="s">
        <v>110</v>
      </c>
    </row>
    <row r="256" spans="1:9" x14ac:dyDescent="0.4">
      <c r="A256" s="64" t="s">
        <v>853</v>
      </c>
      <c r="B256" s="64" t="s">
        <v>856</v>
      </c>
      <c r="C256" s="64" t="s">
        <v>630</v>
      </c>
      <c r="D256" s="64" t="s">
        <v>862</v>
      </c>
      <c r="E256" s="64" t="s">
        <v>784</v>
      </c>
      <c r="F256" s="64" t="s">
        <v>632</v>
      </c>
      <c r="G256" s="64" t="str">
        <f t="shared" si="3"/>
        <v>防火戸ＦＧ－Ｌ開き（T）</v>
      </c>
      <c r="H256" s="64" t="s">
        <v>784</v>
      </c>
      <c r="I256" s="64" t="s">
        <v>110</v>
      </c>
    </row>
    <row r="257" spans="1:9" x14ac:dyDescent="0.4">
      <c r="A257" s="64" t="s">
        <v>853</v>
      </c>
      <c r="B257" s="64" t="s">
        <v>856</v>
      </c>
      <c r="C257" s="64" t="s">
        <v>621</v>
      </c>
      <c r="D257" s="64" t="s">
        <v>855</v>
      </c>
      <c r="E257" s="64" t="s">
        <v>783</v>
      </c>
      <c r="F257" s="64" t="s">
        <v>624</v>
      </c>
      <c r="G257" s="64" t="str">
        <f t="shared" si="3"/>
        <v>防火戸ＦＧ－ＬFIX（F）</v>
      </c>
      <c r="H257" s="64" t="s">
        <v>784</v>
      </c>
      <c r="I257" s="64" t="s">
        <v>781</v>
      </c>
    </row>
    <row r="258" spans="1:9" x14ac:dyDescent="0.4">
      <c r="A258" s="64" t="s">
        <v>853</v>
      </c>
      <c r="B258" s="64" t="s">
        <v>856</v>
      </c>
      <c r="C258" s="64" t="s">
        <v>633</v>
      </c>
      <c r="D258" s="64" t="s">
        <v>864</v>
      </c>
      <c r="E258" s="64" t="s">
        <v>784</v>
      </c>
      <c r="F258" s="64" t="s">
        <v>635</v>
      </c>
      <c r="G258" s="64" t="str">
        <f t="shared" ref="G258:G298" si="4">B258&amp;F258</f>
        <v>防火戸ＦＧ－Ｌ上げ下げ（U）</v>
      </c>
      <c r="H258" s="64" t="s">
        <v>784</v>
      </c>
      <c r="I258" s="64" t="s">
        <v>110</v>
      </c>
    </row>
    <row r="259" spans="1:9" x14ac:dyDescent="0.4">
      <c r="A259" s="64" t="s">
        <v>853</v>
      </c>
      <c r="B259" s="64" t="s">
        <v>856</v>
      </c>
      <c r="C259" s="64" t="s">
        <v>627</v>
      </c>
      <c r="D259" s="64" t="s">
        <v>860</v>
      </c>
      <c r="E259" s="64" t="s">
        <v>784</v>
      </c>
      <c r="F259" s="64" t="s">
        <v>629</v>
      </c>
      <c r="G259" s="64" t="str">
        <f t="shared" si="4"/>
        <v>防火戸ＦＧ－Ｌプロジェクト（P）</v>
      </c>
      <c r="H259" s="64" t="s">
        <v>784</v>
      </c>
      <c r="I259" s="64" t="s">
        <v>110</v>
      </c>
    </row>
    <row r="260" spans="1:9" x14ac:dyDescent="0.4">
      <c r="A260" s="64" t="s">
        <v>906</v>
      </c>
      <c r="B260" s="64" t="s">
        <v>909</v>
      </c>
      <c r="C260" s="64" t="s">
        <v>621</v>
      </c>
      <c r="D260" s="64" t="s">
        <v>908</v>
      </c>
      <c r="E260" s="64" t="s">
        <v>783</v>
      </c>
      <c r="F260" s="64" t="s">
        <v>624</v>
      </c>
      <c r="G260" s="64" t="str">
        <f t="shared" si="4"/>
        <v>防火戸ＦＧ－Ａ（アルミ樹脂複合）FIX（F）</v>
      </c>
      <c r="H260" s="64" t="s">
        <v>784</v>
      </c>
      <c r="I260" s="64" t="s">
        <v>781</v>
      </c>
    </row>
    <row r="261" spans="1:9" x14ac:dyDescent="0.4">
      <c r="A261" s="64" t="s">
        <v>906</v>
      </c>
      <c r="B261" s="64" t="s">
        <v>909</v>
      </c>
      <c r="C261" s="64" t="s">
        <v>627</v>
      </c>
      <c r="D261" s="64" t="s">
        <v>911</v>
      </c>
      <c r="E261" s="64" t="s">
        <v>784</v>
      </c>
      <c r="F261" s="64" t="s">
        <v>629</v>
      </c>
      <c r="G261" s="64" t="str">
        <f t="shared" si="4"/>
        <v>防火戸ＦＧ－Ａ（アルミ樹脂複合）プロジェクト（P）</v>
      </c>
      <c r="H261" s="64" t="s">
        <v>784</v>
      </c>
      <c r="I261" s="64" t="s">
        <v>110</v>
      </c>
    </row>
    <row r="262" spans="1:9" x14ac:dyDescent="0.4">
      <c r="A262" s="64" t="s">
        <v>1069</v>
      </c>
      <c r="B262" s="64" t="s">
        <v>1070</v>
      </c>
      <c r="C262" s="64" t="s">
        <v>623</v>
      </c>
      <c r="D262" s="64" t="s">
        <v>1071</v>
      </c>
      <c r="E262" s="64" t="s">
        <v>621</v>
      </c>
      <c r="F262" s="64" t="s">
        <v>626</v>
      </c>
      <c r="G262" s="64" t="str">
        <f t="shared" si="4"/>
        <v>防火戸ＦＧ－Ａシャッター付引違い窓引違い（H）</v>
      </c>
      <c r="H262" s="64" t="s">
        <v>621</v>
      </c>
      <c r="I262" s="64" t="s">
        <v>110</v>
      </c>
    </row>
    <row r="263" spans="1:9" x14ac:dyDescent="0.4">
      <c r="A263" s="64" t="s">
        <v>912</v>
      </c>
      <c r="B263" s="64" t="s">
        <v>915</v>
      </c>
      <c r="C263" s="64" t="s">
        <v>623</v>
      </c>
      <c r="D263" s="64" t="s">
        <v>914</v>
      </c>
      <c r="E263" s="64" t="s">
        <v>784</v>
      </c>
      <c r="F263" s="64" t="s">
        <v>626</v>
      </c>
      <c r="G263" s="64" t="str">
        <f t="shared" si="4"/>
        <v>防火戸ＦＧ－Ａ（アルミＰＧ）引違い（H）</v>
      </c>
      <c r="H263" s="64" t="s">
        <v>784</v>
      </c>
      <c r="I263" s="64" t="s">
        <v>110</v>
      </c>
    </row>
    <row r="264" spans="1:9" x14ac:dyDescent="0.4">
      <c r="A264" s="64" t="s">
        <v>912</v>
      </c>
      <c r="B264" s="64" t="s">
        <v>915</v>
      </c>
      <c r="C264" s="64" t="s">
        <v>630</v>
      </c>
      <c r="D264" s="64" t="s">
        <v>919</v>
      </c>
      <c r="E264" s="64" t="s">
        <v>784</v>
      </c>
      <c r="F264" s="64" t="s">
        <v>632</v>
      </c>
      <c r="G264" s="64" t="str">
        <f t="shared" si="4"/>
        <v>防火戸ＦＧ－Ａ（アルミＰＧ）開き（T）</v>
      </c>
      <c r="H264" s="64" t="s">
        <v>784</v>
      </c>
      <c r="I264" s="64" t="s">
        <v>110</v>
      </c>
    </row>
    <row r="265" spans="1:9" x14ac:dyDescent="0.4">
      <c r="A265" s="64" t="s">
        <v>912</v>
      </c>
      <c r="B265" s="64" t="s">
        <v>915</v>
      </c>
      <c r="C265" s="64" t="s">
        <v>633</v>
      </c>
      <c r="D265" s="64" t="s">
        <v>921</v>
      </c>
      <c r="E265" s="64" t="s">
        <v>784</v>
      </c>
      <c r="F265" s="64" t="s">
        <v>635</v>
      </c>
      <c r="G265" s="64" t="str">
        <f t="shared" si="4"/>
        <v>防火戸ＦＧ－Ａ（アルミＰＧ）上げ下げ（U）</v>
      </c>
      <c r="H265" s="64" t="s">
        <v>784</v>
      </c>
      <c r="I265" s="64" t="s">
        <v>110</v>
      </c>
    </row>
    <row r="266" spans="1:9" x14ac:dyDescent="0.4">
      <c r="A266" s="64" t="s">
        <v>912</v>
      </c>
      <c r="B266" s="64" t="s">
        <v>915</v>
      </c>
      <c r="C266" s="64" t="s">
        <v>627</v>
      </c>
      <c r="D266" s="64" t="s">
        <v>917</v>
      </c>
      <c r="E266" s="64" t="s">
        <v>784</v>
      </c>
      <c r="F266" s="64" t="s">
        <v>629</v>
      </c>
      <c r="G266" s="64" t="str">
        <f t="shared" si="4"/>
        <v>防火戸ＦＧ－Ａ（アルミＰＧ）プロジェクト（P）</v>
      </c>
      <c r="H266" s="64" t="s">
        <v>784</v>
      </c>
      <c r="I266" s="64" t="s">
        <v>110</v>
      </c>
    </row>
    <row r="267" spans="1:9" x14ac:dyDescent="0.4">
      <c r="A267" s="64" t="s">
        <v>1072</v>
      </c>
      <c r="B267" s="64" t="s">
        <v>1073</v>
      </c>
      <c r="C267" s="64" t="s">
        <v>623</v>
      </c>
      <c r="D267" s="64" t="s">
        <v>1074</v>
      </c>
      <c r="E267" s="64" t="s">
        <v>1023</v>
      </c>
      <c r="F267" s="64" t="s">
        <v>626</v>
      </c>
      <c r="G267" s="64" t="str">
        <f t="shared" si="4"/>
        <v>防火戸ガゼリアＮ  アルミ樹脂複合タイプ引違い（H）</v>
      </c>
      <c r="H267" s="64" t="s">
        <v>1023</v>
      </c>
      <c r="I267" s="64" t="s">
        <v>110</v>
      </c>
    </row>
    <row r="268" spans="1:9" x14ac:dyDescent="0.4">
      <c r="A268" s="64" t="s">
        <v>1072</v>
      </c>
      <c r="B268" s="64" t="s">
        <v>1073</v>
      </c>
      <c r="C268" s="64" t="s">
        <v>659</v>
      </c>
      <c r="D268" s="64" t="s">
        <v>1075</v>
      </c>
      <c r="E268" s="64" t="s">
        <v>1023</v>
      </c>
      <c r="F268" s="64" t="s">
        <v>1076</v>
      </c>
      <c r="G268" s="64" t="str">
        <f t="shared" si="4"/>
        <v>防火戸ガゼリアＮ  アルミ樹脂複合タイプ引戸（E）</v>
      </c>
      <c r="H268" s="64" t="s">
        <v>1023</v>
      </c>
      <c r="I268" s="64" t="s">
        <v>110</v>
      </c>
    </row>
    <row r="269" spans="1:9" x14ac:dyDescent="0.4">
      <c r="A269" s="64" t="s">
        <v>1077</v>
      </c>
      <c r="B269" s="64" t="s">
        <v>1078</v>
      </c>
      <c r="C269" s="64" t="s">
        <v>658</v>
      </c>
      <c r="D269" s="64" t="s">
        <v>1079</v>
      </c>
      <c r="E269" s="64" t="s">
        <v>784</v>
      </c>
      <c r="F269" s="64" t="s">
        <v>952</v>
      </c>
      <c r="G269" s="64" t="str">
        <f t="shared" si="4"/>
        <v>防火戸FG-L/開き窓テラスドア・開き戸（D）</v>
      </c>
      <c r="H269" s="64" t="s">
        <v>784</v>
      </c>
      <c r="I269" s="64" t="s">
        <v>110</v>
      </c>
    </row>
    <row r="270" spans="1:9" x14ac:dyDescent="0.4">
      <c r="A270" s="64" t="s">
        <v>1080</v>
      </c>
      <c r="B270" s="64" t="s">
        <v>1081</v>
      </c>
      <c r="C270" s="64" t="s">
        <v>658</v>
      </c>
      <c r="D270" s="64" t="s">
        <v>1082</v>
      </c>
      <c r="E270" s="64" t="s">
        <v>784</v>
      </c>
      <c r="F270" s="64" t="s">
        <v>952</v>
      </c>
      <c r="G270" s="64" t="str">
        <f t="shared" si="4"/>
        <v>防火戸FG-H/開き窓テラスドア・開き戸（D）</v>
      </c>
      <c r="H270" s="64" t="s">
        <v>784</v>
      </c>
      <c r="I270" s="64" t="s">
        <v>110</v>
      </c>
    </row>
    <row r="271" spans="1:9" x14ac:dyDescent="0.4">
      <c r="A271" s="64" t="s">
        <v>1083</v>
      </c>
      <c r="B271" s="64" t="s">
        <v>1084</v>
      </c>
      <c r="C271" s="64" t="s">
        <v>658</v>
      </c>
      <c r="D271" s="64" t="s">
        <v>1085</v>
      </c>
      <c r="E271" s="64" t="s">
        <v>1086</v>
      </c>
      <c r="F271" s="64" t="s">
        <v>952</v>
      </c>
      <c r="G271" s="64" t="str">
        <f t="shared" si="4"/>
        <v>防火戸FG-F/開き窓テラスドア・開き戸（D）</v>
      </c>
      <c r="H271" s="64" t="s">
        <v>1086</v>
      </c>
      <c r="I271" s="64" t="s">
        <v>110</v>
      </c>
    </row>
    <row r="272" spans="1:9" x14ac:dyDescent="0.4">
      <c r="A272" s="64" t="s">
        <v>1087</v>
      </c>
      <c r="B272" s="64" t="s">
        <v>1088</v>
      </c>
      <c r="C272" s="64" t="s">
        <v>630</v>
      </c>
      <c r="D272" s="64" t="s">
        <v>1089</v>
      </c>
      <c r="E272" s="64" t="s">
        <v>1086</v>
      </c>
      <c r="F272" s="64" t="s">
        <v>632</v>
      </c>
      <c r="G272" s="64" t="str">
        <f t="shared" si="4"/>
        <v>防火戸ＦＧ－Ｆ開き（T）</v>
      </c>
      <c r="H272" s="64" t="s">
        <v>1086</v>
      </c>
      <c r="I272" s="64" t="s">
        <v>110</v>
      </c>
    </row>
    <row r="273" spans="1:9" x14ac:dyDescent="0.4">
      <c r="A273" s="64" t="s">
        <v>1087</v>
      </c>
      <c r="B273" s="64" t="s">
        <v>1088</v>
      </c>
      <c r="C273" s="64" t="s">
        <v>621</v>
      </c>
      <c r="D273" s="64" t="s">
        <v>1090</v>
      </c>
      <c r="E273" s="64" t="s">
        <v>1086</v>
      </c>
      <c r="F273" s="64" t="s">
        <v>624</v>
      </c>
      <c r="G273" s="64" t="str">
        <f t="shared" si="4"/>
        <v>防火戸ＦＧ－ＦFIX（F）</v>
      </c>
      <c r="H273" s="64" t="s">
        <v>1086</v>
      </c>
      <c r="I273" s="64" t="s">
        <v>110</v>
      </c>
    </row>
    <row r="274" spans="1:9" x14ac:dyDescent="0.4">
      <c r="A274" s="64" t="s">
        <v>1087</v>
      </c>
      <c r="B274" s="64" t="s">
        <v>1088</v>
      </c>
      <c r="C274" s="64" t="s">
        <v>627</v>
      </c>
      <c r="D274" s="64" t="s">
        <v>1091</v>
      </c>
      <c r="E274" s="64" t="s">
        <v>1086</v>
      </c>
      <c r="F274" s="64" t="s">
        <v>629</v>
      </c>
      <c r="G274" s="64" t="str">
        <f t="shared" si="4"/>
        <v>防火戸ＦＧ－Ｆプロジェクト（P）</v>
      </c>
      <c r="H274" s="64" t="s">
        <v>1086</v>
      </c>
      <c r="I274" s="64" t="s">
        <v>110</v>
      </c>
    </row>
    <row r="275" spans="1:9" x14ac:dyDescent="0.4">
      <c r="A275" s="64" t="s">
        <v>1092</v>
      </c>
      <c r="B275" s="64" t="s">
        <v>1093</v>
      </c>
      <c r="C275" s="64" t="s">
        <v>623</v>
      </c>
      <c r="D275" s="64" t="s">
        <v>1094</v>
      </c>
      <c r="E275" s="64" t="s">
        <v>1095</v>
      </c>
      <c r="F275" s="64" t="s">
        <v>626</v>
      </c>
      <c r="G275" s="64" t="str">
        <f t="shared" si="4"/>
        <v>ワイドウィン引違い（H）</v>
      </c>
      <c r="H275" s="64" t="s">
        <v>1095</v>
      </c>
      <c r="I275" s="64" t="s">
        <v>110</v>
      </c>
    </row>
    <row r="276" spans="1:9" x14ac:dyDescent="0.4">
      <c r="A276" s="64" t="s">
        <v>1092</v>
      </c>
      <c r="B276" s="64" t="s">
        <v>1093</v>
      </c>
      <c r="C276" s="64" t="s">
        <v>621</v>
      </c>
      <c r="D276" s="64" t="s">
        <v>1096</v>
      </c>
      <c r="E276" s="64" t="s">
        <v>1095</v>
      </c>
      <c r="F276" s="64" t="s">
        <v>624</v>
      </c>
      <c r="G276" s="64" t="str">
        <f t="shared" si="4"/>
        <v>ワイドウィンFIX（F）</v>
      </c>
      <c r="H276" s="64" t="s">
        <v>1095</v>
      </c>
      <c r="I276" s="64" t="s">
        <v>110</v>
      </c>
    </row>
    <row r="277" spans="1:9" x14ac:dyDescent="0.4">
      <c r="A277" s="64" t="s">
        <v>1097</v>
      </c>
      <c r="B277" s="64" t="s">
        <v>1098</v>
      </c>
      <c r="C277" s="64" t="s">
        <v>623</v>
      </c>
      <c r="D277" s="64" t="s">
        <v>1099</v>
      </c>
      <c r="E277" s="64" t="s">
        <v>1095</v>
      </c>
      <c r="F277" s="64" t="s">
        <v>626</v>
      </c>
      <c r="G277" s="64" t="str">
        <f t="shared" si="4"/>
        <v>オープンウィン・サーモスⅡ-Hタイプ引違い（H）</v>
      </c>
      <c r="H277" s="64" t="s">
        <v>1095</v>
      </c>
      <c r="I277" s="64" t="s">
        <v>110</v>
      </c>
    </row>
    <row r="278" spans="1:9" x14ac:dyDescent="0.4">
      <c r="A278" s="64" t="s">
        <v>1097</v>
      </c>
      <c r="B278" s="64" t="s">
        <v>1098</v>
      </c>
      <c r="C278" s="64" t="s">
        <v>1100</v>
      </c>
      <c r="D278" s="64" t="s">
        <v>1101</v>
      </c>
      <c r="E278" s="64" t="s">
        <v>1095</v>
      </c>
      <c r="F278" s="64" t="s">
        <v>1102</v>
      </c>
      <c r="G278" s="64" t="str">
        <f t="shared" si="4"/>
        <v>オープンウィン・サーモスⅡ-Hタイプ折り（W）</v>
      </c>
      <c r="H278" s="64" t="s">
        <v>1095</v>
      </c>
      <c r="I278" s="64" t="s">
        <v>110</v>
      </c>
    </row>
    <row r="279" spans="1:9" x14ac:dyDescent="0.4">
      <c r="A279" s="64" t="s">
        <v>1103</v>
      </c>
      <c r="B279" s="64" t="s">
        <v>1104</v>
      </c>
      <c r="C279" s="64" t="s">
        <v>623</v>
      </c>
      <c r="D279" s="64" t="s">
        <v>1105</v>
      </c>
      <c r="E279" s="64" t="s">
        <v>1095</v>
      </c>
      <c r="F279" s="64" t="s">
        <v>626</v>
      </c>
      <c r="G279" s="64" t="str">
        <f t="shared" si="4"/>
        <v>オープンウィン・サーモスLタイプ引違い（H）</v>
      </c>
      <c r="H279" s="64" t="s">
        <v>1095</v>
      </c>
      <c r="I279" s="64" t="s">
        <v>110</v>
      </c>
    </row>
    <row r="280" spans="1:9" x14ac:dyDescent="0.4">
      <c r="A280" s="64" t="s">
        <v>1103</v>
      </c>
      <c r="B280" s="64" t="s">
        <v>1104</v>
      </c>
      <c r="C280" s="64" t="s">
        <v>1100</v>
      </c>
      <c r="D280" s="64" t="s">
        <v>1106</v>
      </c>
      <c r="E280" s="64" t="s">
        <v>1095</v>
      </c>
      <c r="F280" s="64" t="s">
        <v>1102</v>
      </c>
      <c r="G280" s="64" t="str">
        <f t="shared" si="4"/>
        <v>オープンウィン・サーモスLタイプ折り（W）</v>
      </c>
      <c r="H280" s="64" t="s">
        <v>1095</v>
      </c>
      <c r="I280" s="64" t="s">
        <v>110</v>
      </c>
    </row>
    <row r="281" spans="1:9" x14ac:dyDescent="0.4">
      <c r="A281" s="64" t="s">
        <v>1107</v>
      </c>
      <c r="B281" s="64" t="s">
        <v>1108</v>
      </c>
      <c r="C281" s="64" t="s">
        <v>623</v>
      </c>
      <c r="D281" s="64" t="s">
        <v>1109</v>
      </c>
      <c r="E281" s="64" t="s">
        <v>1095</v>
      </c>
      <c r="F281" s="64" t="s">
        <v>626</v>
      </c>
      <c r="G281" s="64" t="str">
        <f t="shared" si="4"/>
        <v>ノンレールサッシ・サーモスⅡ-Hタイプ引違い（H）</v>
      </c>
      <c r="H281" s="64" t="s">
        <v>1095</v>
      </c>
      <c r="I281" s="64" t="s">
        <v>110</v>
      </c>
    </row>
    <row r="282" spans="1:9" x14ac:dyDescent="0.4">
      <c r="A282" s="64" t="s">
        <v>1110</v>
      </c>
      <c r="B282" s="64" t="s">
        <v>1111</v>
      </c>
      <c r="C282" s="64" t="s">
        <v>623</v>
      </c>
      <c r="D282" s="64" t="s">
        <v>1112</v>
      </c>
      <c r="E282" s="64" t="s">
        <v>1095</v>
      </c>
      <c r="F282" s="64" t="s">
        <v>626</v>
      </c>
      <c r="G282" s="64" t="str">
        <f t="shared" si="4"/>
        <v>ノンレールサッシ・サーモスLタイプ引違い（H）</v>
      </c>
      <c r="H282" s="64" t="s">
        <v>1095</v>
      </c>
      <c r="I282" s="64" t="s">
        <v>110</v>
      </c>
    </row>
    <row r="283" spans="1:9" x14ac:dyDescent="0.4">
      <c r="A283" s="64" t="s">
        <v>1113</v>
      </c>
      <c r="B283" s="64" t="s">
        <v>1114</v>
      </c>
      <c r="C283" s="64" t="s">
        <v>623</v>
      </c>
      <c r="D283" s="64" t="s">
        <v>1115</v>
      </c>
      <c r="E283" s="64" t="s">
        <v>1095</v>
      </c>
      <c r="F283" s="64" t="s">
        <v>626</v>
      </c>
      <c r="G283" s="64" t="str">
        <f t="shared" si="4"/>
        <v>ガゼリアＮ  エア・スライド アルミ樹脂複合タイプ引違い（H）</v>
      </c>
      <c r="H283" s="64" t="s">
        <v>1095</v>
      </c>
      <c r="I283" s="64" t="s">
        <v>110</v>
      </c>
    </row>
    <row r="284" spans="1:9" x14ac:dyDescent="0.4">
      <c r="A284" s="64" t="s">
        <v>1116</v>
      </c>
      <c r="B284" s="64" t="s">
        <v>1117</v>
      </c>
      <c r="C284" s="64" t="s">
        <v>623</v>
      </c>
      <c r="D284" s="64" t="s">
        <v>1118</v>
      </c>
      <c r="E284" s="64" t="s">
        <v>1095</v>
      </c>
      <c r="F284" s="64" t="s">
        <v>626</v>
      </c>
      <c r="G284" s="64" t="str">
        <f t="shared" si="4"/>
        <v>ガゼリアＮ  スライド アルミ樹脂複合タイプ引違い（H）</v>
      </c>
      <c r="H284" s="64" t="s">
        <v>1095</v>
      </c>
      <c r="I284" s="64" t="s">
        <v>110</v>
      </c>
    </row>
    <row r="285" spans="1:9" x14ac:dyDescent="0.4">
      <c r="A285" s="64" t="s">
        <v>1119</v>
      </c>
      <c r="B285" s="64" t="s">
        <v>1120</v>
      </c>
      <c r="C285" s="64" t="s">
        <v>623</v>
      </c>
      <c r="D285" s="64" t="s">
        <v>1121</v>
      </c>
      <c r="E285" s="64" t="s">
        <v>1095</v>
      </c>
      <c r="F285" s="64" t="s">
        <v>626</v>
      </c>
      <c r="G285" s="64" t="str">
        <f t="shared" si="4"/>
        <v>ガゼリアＮ エア・スライド アルミタイプ引違い（H）</v>
      </c>
      <c r="H285" s="64" t="s">
        <v>1095</v>
      </c>
      <c r="I285" s="64" t="s">
        <v>110</v>
      </c>
    </row>
    <row r="286" spans="1:9" x14ac:dyDescent="0.4">
      <c r="A286" s="64" t="s">
        <v>1122</v>
      </c>
      <c r="B286" s="64" t="s">
        <v>1123</v>
      </c>
      <c r="C286" s="64" t="s">
        <v>623</v>
      </c>
      <c r="D286" s="64" t="s">
        <v>1124</v>
      </c>
      <c r="E286" s="64" t="s">
        <v>1095</v>
      </c>
      <c r="F286" s="64" t="s">
        <v>626</v>
      </c>
      <c r="G286" s="64" t="str">
        <f t="shared" si="4"/>
        <v>ガゼリアＮ スライド アルミタイプ引違い（H）</v>
      </c>
      <c r="H286" s="64" t="s">
        <v>1095</v>
      </c>
      <c r="I286" s="64" t="s">
        <v>110</v>
      </c>
    </row>
    <row r="287" spans="1:9" x14ac:dyDescent="0.4">
      <c r="A287" s="64" t="s">
        <v>1113</v>
      </c>
      <c r="B287" s="64" t="s">
        <v>1114</v>
      </c>
      <c r="C287" s="64" t="s">
        <v>659</v>
      </c>
      <c r="D287" s="64" t="s">
        <v>1125</v>
      </c>
      <c r="E287" s="64" t="s">
        <v>1095</v>
      </c>
      <c r="F287" s="64" t="s">
        <v>1076</v>
      </c>
      <c r="G287" s="64" t="str">
        <f t="shared" si="4"/>
        <v>ガゼリアＮ  エア・スライド アルミ樹脂複合タイプ引戸（E）</v>
      </c>
      <c r="H287" s="64" t="s">
        <v>1095</v>
      </c>
      <c r="I287" s="64" t="s">
        <v>110</v>
      </c>
    </row>
    <row r="288" spans="1:9" x14ac:dyDescent="0.4">
      <c r="A288" s="64" t="s">
        <v>1116</v>
      </c>
      <c r="B288" s="64" t="s">
        <v>1117</v>
      </c>
      <c r="C288" s="64" t="s">
        <v>659</v>
      </c>
      <c r="D288" s="64" t="s">
        <v>1126</v>
      </c>
      <c r="E288" s="64" t="s">
        <v>1095</v>
      </c>
      <c r="F288" s="64" t="s">
        <v>1076</v>
      </c>
      <c r="G288" s="64" t="str">
        <f t="shared" si="4"/>
        <v>ガゼリアＮ  スライド アルミ樹脂複合タイプ引戸（E）</v>
      </c>
      <c r="H288" s="64" t="s">
        <v>1095</v>
      </c>
      <c r="I288" s="64" t="s">
        <v>110</v>
      </c>
    </row>
    <row r="289" spans="1:9" x14ac:dyDescent="0.4">
      <c r="A289" s="64" t="s">
        <v>1127</v>
      </c>
      <c r="B289" s="64" t="s">
        <v>1128</v>
      </c>
      <c r="C289" s="64" t="s">
        <v>623</v>
      </c>
      <c r="D289" s="64" t="s">
        <v>1129</v>
      </c>
      <c r="E289" s="64" t="s">
        <v>1095</v>
      </c>
      <c r="F289" s="64" t="s">
        <v>626</v>
      </c>
      <c r="G289" s="64" t="str">
        <f t="shared" si="4"/>
        <v>断熱土間引戸（一枚ガラス）引違い（H）</v>
      </c>
      <c r="H289" s="64" t="s">
        <v>1095</v>
      </c>
      <c r="I289" s="64" t="s">
        <v>110</v>
      </c>
    </row>
    <row r="290" spans="1:9" x14ac:dyDescent="0.4">
      <c r="A290" s="64" t="s">
        <v>1130</v>
      </c>
      <c r="B290" s="64" t="s">
        <v>1131</v>
      </c>
      <c r="C290" s="64" t="s">
        <v>623</v>
      </c>
      <c r="D290" s="64" t="s">
        <v>1132</v>
      </c>
      <c r="E290" s="64" t="s">
        <v>1095</v>
      </c>
      <c r="F290" s="64" t="s">
        <v>626</v>
      </c>
      <c r="G290" s="64" t="str">
        <f t="shared" si="4"/>
        <v>断熱土間引戸（中桟付上下ガラス）引違い（H）</v>
      </c>
      <c r="H290" s="64" t="s">
        <v>1095</v>
      </c>
      <c r="I290" s="64" t="s">
        <v>110</v>
      </c>
    </row>
    <row r="291" spans="1:9" x14ac:dyDescent="0.4">
      <c r="A291" s="64" t="s">
        <v>1133</v>
      </c>
      <c r="B291" s="64" t="s">
        <v>1134</v>
      </c>
      <c r="C291" s="64" t="s">
        <v>659</v>
      </c>
      <c r="D291" s="64" t="s">
        <v>1135</v>
      </c>
      <c r="E291" s="64" t="s">
        <v>1095</v>
      </c>
      <c r="F291" s="64" t="s">
        <v>1076</v>
      </c>
      <c r="G291" s="64" t="str">
        <f t="shared" si="4"/>
        <v>断熱土間引戸（中桟腰パネル付）引戸（E）</v>
      </c>
      <c r="H291" s="64" t="s">
        <v>1095</v>
      </c>
      <c r="I291" s="64" t="s">
        <v>110</v>
      </c>
    </row>
    <row r="292" spans="1:9" x14ac:dyDescent="0.4">
      <c r="A292" s="64" t="s">
        <v>1130</v>
      </c>
      <c r="B292" s="64" t="s">
        <v>1131</v>
      </c>
      <c r="C292" s="64" t="s">
        <v>659</v>
      </c>
      <c r="D292" s="64" t="s">
        <v>1136</v>
      </c>
      <c r="E292" s="64" t="s">
        <v>1095</v>
      </c>
      <c r="F292" s="64" t="s">
        <v>1076</v>
      </c>
      <c r="G292" s="64" t="str">
        <f t="shared" si="4"/>
        <v>断熱土間引戸（中桟付上下ガラス）引戸（E）</v>
      </c>
      <c r="H292" s="64" t="s">
        <v>1095</v>
      </c>
      <c r="I292" s="64" t="s">
        <v>110</v>
      </c>
    </row>
    <row r="293" spans="1:9" x14ac:dyDescent="0.4">
      <c r="A293" s="64" t="s">
        <v>1130</v>
      </c>
      <c r="B293" s="64" t="s">
        <v>1131</v>
      </c>
      <c r="C293" s="64" t="s">
        <v>659</v>
      </c>
      <c r="D293" s="64" t="s">
        <v>1136</v>
      </c>
      <c r="E293" s="64" t="s">
        <v>1095</v>
      </c>
      <c r="F293" s="64" t="s">
        <v>1076</v>
      </c>
      <c r="G293" s="64" t="str">
        <f t="shared" si="4"/>
        <v>断熱土間引戸（中桟付上下ガラス）引戸（E）</v>
      </c>
      <c r="H293" s="64" t="s">
        <v>1095</v>
      </c>
      <c r="I293" s="64" t="s">
        <v>110</v>
      </c>
    </row>
    <row r="294" spans="1:9" x14ac:dyDescent="0.4">
      <c r="A294" s="64" t="s">
        <v>1127</v>
      </c>
      <c r="B294" s="64" t="s">
        <v>1128</v>
      </c>
      <c r="C294" s="64" t="s">
        <v>659</v>
      </c>
      <c r="D294" s="64" t="s">
        <v>1137</v>
      </c>
      <c r="E294" s="64" t="s">
        <v>1095</v>
      </c>
      <c r="F294" s="64" t="s">
        <v>1076</v>
      </c>
      <c r="G294" s="64" t="str">
        <f t="shared" si="4"/>
        <v>断熱土間引戸（一枚ガラス）引戸（E）</v>
      </c>
      <c r="H294" s="64" t="s">
        <v>1095</v>
      </c>
      <c r="I294" s="64" t="s">
        <v>110</v>
      </c>
    </row>
    <row r="295" spans="1:9" x14ac:dyDescent="0.4">
      <c r="A295" s="64" t="s">
        <v>1133</v>
      </c>
      <c r="B295" s="64" t="s">
        <v>1134</v>
      </c>
      <c r="C295" s="64" t="s">
        <v>659</v>
      </c>
      <c r="D295" s="64" t="s">
        <v>1135</v>
      </c>
      <c r="E295" s="64" t="s">
        <v>1095</v>
      </c>
      <c r="F295" s="64" t="s">
        <v>1076</v>
      </c>
      <c r="G295" s="64" t="str">
        <f t="shared" si="4"/>
        <v>断熱土間引戸（中桟腰パネル付）引戸（E）</v>
      </c>
      <c r="H295" s="64" t="s">
        <v>1095</v>
      </c>
      <c r="I295" s="64" t="s">
        <v>110</v>
      </c>
    </row>
    <row r="296" spans="1:9" x14ac:dyDescent="0.4">
      <c r="A296" s="64" t="s">
        <v>1130</v>
      </c>
      <c r="B296" s="64" t="s">
        <v>1131</v>
      </c>
      <c r="C296" s="64" t="s">
        <v>659</v>
      </c>
      <c r="D296" s="64" t="s">
        <v>1136</v>
      </c>
      <c r="E296" s="64" t="s">
        <v>1095</v>
      </c>
      <c r="F296" s="64" t="s">
        <v>1076</v>
      </c>
      <c r="G296" s="64" t="str">
        <f t="shared" si="4"/>
        <v>断熱土間引戸（中桟付上下ガラス）引戸（E）</v>
      </c>
      <c r="H296" s="64" t="s">
        <v>1095</v>
      </c>
      <c r="I296" s="64" t="s">
        <v>110</v>
      </c>
    </row>
    <row r="297" spans="1:9" x14ac:dyDescent="0.4">
      <c r="A297" s="64" t="s">
        <v>1130</v>
      </c>
      <c r="B297" s="64" t="s">
        <v>1131</v>
      </c>
      <c r="C297" s="64" t="s">
        <v>659</v>
      </c>
      <c r="D297" s="64" t="s">
        <v>1136</v>
      </c>
      <c r="E297" s="64" t="s">
        <v>1095</v>
      </c>
      <c r="F297" s="64" t="s">
        <v>1076</v>
      </c>
      <c r="G297" s="64" t="str">
        <f t="shared" si="4"/>
        <v>断熱土間引戸（中桟付上下ガラス）引戸（E）</v>
      </c>
      <c r="H297" s="64" t="s">
        <v>1095</v>
      </c>
      <c r="I297" s="64" t="s">
        <v>110</v>
      </c>
    </row>
    <row r="298" spans="1:9" x14ac:dyDescent="0.4">
      <c r="A298" s="64" t="s">
        <v>1127</v>
      </c>
      <c r="B298" s="64" t="s">
        <v>1128</v>
      </c>
      <c r="C298" s="64" t="s">
        <v>659</v>
      </c>
      <c r="D298" s="64" t="s">
        <v>1137</v>
      </c>
      <c r="E298" s="64" t="s">
        <v>1095</v>
      </c>
      <c r="F298" s="64" t="s">
        <v>1076</v>
      </c>
      <c r="G298" s="64" t="str">
        <f t="shared" si="4"/>
        <v>断熱土間引戸（一枚ガラス）引戸（E）</v>
      </c>
      <c r="H298" s="64" t="s">
        <v>1095</v>
      </c>
      <c r="I298" s="64" t="s">
        <v>110</v>
      </c>
    </row>
  </sheetData>
  <autoFilter ref="A1:E298" xr:uid="{E79824D0-CB3B-44AE-AA5F-366013E20306}"/>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7F6D8-2BD4-472E-8A8C-2231BF25FCF9}">
  <sheetPr codeName="Sheet23">
    <tabColor rgb="FFFFFF00"/>
  </sheetPr>
  <dimension ref="A1:E12"/>
  <sheetViews>
    <sheetView zoomScale="70" zoomScaleNormal="70" workbookViewId="0">
      <selection activeCell="C23" sqref="C23"/>
    </sheetView>
  </sheetViews>
  <sheetFormatPr defaultRowHeight="15.75" x14ac:dyDescent="0.4"/>
  <cols>
    <col min="1" max="1" width="14.625" style="64" bestFit="1" customWidth="1"/>
    <col min="2" max="2" width="64.875" style="64" customWidth="1"/>
    <col min="3" max="4" width="65.625" style="64" customWidth="1"/>
    <col min="5" max="5" width="64.875" style="64" customWidth="1"/>
    <col min="6" max="16384" width="9" style="64"/>
  </cols>
  <sheetData>
    <row r="1" spans="1:5" x14ac:dyDescent="0.4">
      <c r="A1" s="181"/>
      <c r="B1" s="182"/>
      <c r="C1" s="182" t="s">
        <v>1138</v>
      </c>
      <c r="D1" s="182" t="s">
        <v>1139</v>
      </c>
      <c r="E1" s="182" t="s">
        <v>1139</v>
      </c>
    </row>
    <row r="2" spans="1:5" x14ac:dyDescent="0.4">
      <c r="A2" s="183" t="s">
        <v>1140</v>
      </c>
      <c r="B2" s="184" t="str">
        <f>IF(VLOOKUP(依頼書!I6,窓口マスタ!A:C,3,FALSE)&lt;&gt;"",VLOOKUP(依頼書!I6,窓口マスタ!A:C,3,FALSE),"")</f>
        <v/>
      </c>
      <c r="C2" s="184" t="s">
        <v>1141</v>
      </c>
      <c r="D2" s="184" t="s">
        <v>1142</v>
      </c>
      <c r="E2" s="184"/>
    </row>
    <row r="3" spans="1:5" x14ac:dyDescent="0.4">
      <c r="A3" s="183" t="s">
        <v>1143</v>
      </c>
      <c r="B3" s="185" t="str">
        <f>依頼書!$K$6&amp;"_"&amp;LEFT(依頼書!$I$8,19)&amp;"_"&amp;"窓リノベ2024・子育てエコ性能証明書発行依頼"</f>
        <v>__窓リノベ2024・子育てエコ性能証明書発行依頼</v>
      </c>
      <c r="C3" s="185" t="str">
        <f>依頼書!$K$6&amp;"_"&amp;LEFT(依頼書!$I$8,19)&amp;"_"&amp;"窓リノベ2024・子育てエコ性能証明書発行依頼"</f>
        <v>__窓リノベ2024・子育てエコ性能証明書発行依頼</v>
      </c>
      <c r="D3" s="185" t="str">
        <f>依頼書!$K$6&amp;"_"&amp;依頼書!$K$5&amp;"_"&amp;LEFT(依頼書!$I$8,19)&amp;"_"&amp;"窓リノベ2024・子育てエコ性能証明書発行依頼"</f>
        <v>___窓リノベ2024・子育てエコ性能証明書発行依頼</v>
      </c>
      <c r="E3" s="185"/>
    </row>
    <row r="4" spans="1:5" ht="110.25" x14ac:dyDescent="0.4">
      <c r="A4" s="186" t="s">
        <v>1144</v>
      </c>
      <c r="B4" s="187" t="str">
        <f>IF(依頼書!I6="特需営業統括部",E4,"以下の必要書類を添付の上、%0D%0A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f>
        <v>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v>
      </c>
      <c r="C4" s="187" t="s">
        <v>1145</v>
      </c>
      <c r="D4" s="187" t="s">
        <v>1145</v>
      </c>
      <c r="E4" s="187" t="s">
        <v>1146</v>
      </c>
    </row>
    <row r="5" spans="1:5" x14ac:dyDescent="0.4">
      <c r="A5" s="186" t="s">
        <v>1147</v>
      </c>
      <c r="B5" s="175" t="str">
        <f>IF(OR(COUNTIF(依頼書!O16:O115,"対象の型番はありません")&gt;0,COUNTIF(製品型番から直接入力!Q:Q,"型番が存在しません")&gt;0,COUNTIF(製品型番から直接入力!Q:Q,"サイズが一致しません")&gt;0),"発行依頼情報に入力エラーがあります",IF(COUNTIF(依頼書!O16:O115,"*003*")+COUNTIF(製品型番から直接入力!Q:Q,"OK")=0,"発行依頼が0件です",IF(COUNTIF(依頼書!O16:O115,"*003*")+COUNTIF(製品型番から直接入力!Q:Q,"OK")&gt;100,"申請は100件までです",IF(AND(COUNTIF(依頼書!I16:I115,"")=COUNTIF(依頼書!O16:O115,""),COUNTIF(依頼書!H16:H115,"")=COUNTIF(依頼書!O16:O115,""),COUNTIF(依頼書!J16:J115,"")=COUNTIF(依頼書!O16:O115,""),COUNTIF(依頼書!K16:K115,"")=COUNTIF(依頼書!O16:O115,"")),"","発行依頼情報のデータが不足しています"))))</f>
        <v>発行依頼が0件です</v>
      </c>
      <c r="C5" s="188"/>
      <c r="D5" s="188"/>
      <c r="E5" s="175"/>
    </row>
    <row r="6" spans="1:5" x14ac:dyDescent="0.4">
      <c r="A6" s="186" t="s">
        <v>1148</v>
      </c>
      <c r="B6" s="183" t="str">
        <f>IF(依頼書!I5="","会社名を入力してください",IF(依頼書!I6="",依頼書!H6&amp;"を選択してください",IF(依頼書!I8="","現場名を入力してください",IF(依頼書!K5="","得意先コードを入力してください",IF(依頼書!K6="","営業所コードを入力してください",IF(依頼書!K7="","入力チェックをお願いします",""))))))</f>
        <v>会社名を入力してください</v>
      </c>
      <c r="C6" s="188"/>
      <c r="D6" s="188"/>
      <c r="E6" s="183"/>
    </row>
    <row r="7" spans="1:5" ht="31.5" x14ac:dyDescent="0.4">
      <c r="A7" s="186" t="s">
        <v>13</v>
      </c>
      <c r="B7" s="187" t="s">
        <v>1149</v>
      </c>
      <c r="C7" s="188"/>
      <c r="D7" s="188"/>
      <c r="E7" s="187"/>
    </row>
    <row r="8" spans="1:5" x14ac:dyDescent="0.4">
      <c r="A8" s="183" t="s">
        <v>1150</v>
      </c>
      <c r="B8" s="188"/>
      <c r="C8" s="189" t="str">
        <f>"https://mail.google.com/mail/?view=cm"&amp;"&amp;su="&amp;_xlfn.ENCODEURL(C3)&amp;"&amp;to="&amp;C2&amp;"&amp;body="&amp;_xlfn.ENCODEURL(C4)</f>
        <v>https://mail.google.com/mail/?view=cm&amp;su=__%E7%AA%93%E3%83%AA%E3%83%8E%E3%83%992024%E3%83%BB%E5%AD%90%E8%82%B2%E3%81%A6%E3%82%A8%E3%82%B3%E6%80%A7%E8%83%BD%E8%A8%BC%E6%98%8E%E6%9B%B8%E7%99%BA%E8%A1%8C%E4%BE%9D%E9%A0%BC&amp;to=lhtsdtokukikaku@lixil.com&amp;body=%E4%BB%A5%E4%B8%8B%E3%81%AE%E5%BF%85%E8%A6%81%E6%9B%B8%E9%A1%9E%E3%82%92%E6%B7%BB%E4%BB%98%E3%81%AE%E4%B8%8A%E3%80%81%0A%E6%9C%AC%E3%83%A1%E3%83%BC%E3%83%AB%E3%82%92%E4%BB%B6%E5%90%8D%E3%82%92%E5%A4%89%E6%9B%B4%E3%81%9B%E3%81%9A%E3%81%AB%E7%AA%93%E5%8F%A3%E3%81%BE%E3%81%A7%E9%80%81%E4%BF%A1%E3%81%97%E3%81%A6%E3%81%8F%E3%81%A0%E3%81%95%E3%81%84%E3%80%82%0A%0A%E2%96%A0%E6%B7%BB%E4%BB%98%E6%9B%B8%E9%A1%9E%0A%E3%83%BB%E6%80%A7%E8%83%BD%E8%A8%BC%E6%98%8E%E6%9B%B8%E7%99%BA%E8%A1%8C%E4%BE%9D%E9%A0%BC%E6%9B%B8%0A%E3%83%BB%E5%87%BA%E8%8D%B7%E6%A1%88%E5%86%85%E6%9B%B8%E3%82%82%E3%81%97%E3%81%8F%E3%81%AF%E7%B4%8D%E5%93%81%E6%9B%B8%EF%BC%88%E3%82%B3%E3%83%94%E3%83%BC%E5%8F%AF%EF%BC%89%0A%E3%83%BB%E3%82%AC%E3%83%A9%E3%82%B9%E3%83%A1%E3%83%BC%E3%82%AB%E3%83%BC%E3%81%8C%E7%99%BA%E8%A1%8C%E3%81%97%E3%81%9F%E7%B4%8D%E5%93%81%E6%9B%B8</v>
      </c>
      <c r="D8" s="189" t="str">
        <f>"https://mail.google.com/mail/?view=cm"&amp;"&amp;su="&amp;_xlfn.ENCODEURL(D3)&amp;"&amp;to="&amp;D2&amp;"&amp;body="&amp;_xlfn.ENCODEURL(D4)</f>
        <v>https://mail.google.com/mail/?view=cm&amp;su=___%E7%AA%93%E3%83%AA%E3%83%8E%E3%83%992024%E3%83%BB%E5%AD%90%E8%82%B2%E3%81%A6%E3%82%A8%E3%82%B3%E6%80%A7%E8%83%BD%E8%A8%BC%E6%98%8E%E6%9B%B8%E7%99%BA%E8%A1%8C%E4%BE%9D%E9%A0%BC&amp;to=eco-tokujyu@lixil.com&amp;body=%E4%BB%A5%E4%B8%8B%E3%81%AE%E5%BF%85%E8%A6%81%E6%9B%B8%E9%A1%9E%E3%82%92%E6%B7%BB%E4%BB%98%E3%81%AE%E4%B8%8A%E3%80%81%0A%E6%9C%AC%E3%83%A1%E3%83%BC%E3%83%AB%E3%82%92%E4%BB%B6%E5%90%8D%E3%82%92%E5%A4%89%E6%9B%B4%E3%81%9B%E3%81%9A%E3%81%AB%E7%AA%93%E5%8F%A3%E3%81%BE%E3%81%A7%E9%80%81%E4%BF%A1%E3%81%97%E3%81%A6%E3%81%8F%E3%81%A0%E3%81%95%E3%81%84%E3%80%82%0A%0A%E2%96%A0%E6%B7%BB%E4%BB%98%E6%9B%B8%E9%A1%9E%0A%E3%83%BB%E6%80%A7%E8%83%BD%E8%A8%BC%E6%98%8E%E6%9B%B8%E7%99%BA%E8%A1%8C%E4%BE%9D%E9%A0%BC%E6%9B%B8%0A%E3%83%BB%E5%87%BA%E8%8D%B7%E6%A1%88%E5%86%85%E6%9B%B8%E3%82%82%E3%81%97%E3%81%8F%E3%81%AF%E7%B4%8D%E5%93%81%E6%9B%B8%EF%BC%88%E3%82%B3%E3%83%94%E3%83%BC%E5%8F%AF%EF%BC%89%0A%E3%83%BB%E3%82%AC%E3%83%A9%E3%82%B9%E3%83%A1%E3%83%BC%E3%82%AB%E3%83%BC%E3%81%8C%E7%99%BA%E8%A1%8C%E3%81%97%E3%81%9F%E7%B4%8D%E5%93%81%E6%9B%B8</v>
      </c>
      <c r="E8" s="188"/>
    </row>
    <row r="9" spans="1:5" ht="18.75" x14ac:dyDescent="0.4">
      <c r="A9" s="183" t="s">
        <v>1151</v>
      </c>
      <c r="B9" s="188"/>
      <c r="C9" s="190"/>
      <c r="D9" s="191"/>
      <c r="E9" s="188"/>
    </row>
    <row r="10" spans="1:5" x14ac:dyDescent="0.4">
      <c r="A10" s="183" t="s">
        <v>1152</v>
      </c>
      <c r="B10" s="188"/>
      <c r="C10" s="188"/>
      <c r="D10" s="185" t="str">
        <f>依頼書!I6</f>
        <v>入力不要</v>
      </c>
      <c r="E10" s="188"/>
    </row>
    <row r="11" spans="1:5" ht="18.75" x14ac:dyDescent="0.4">
      <c r="A11" s="183" t="s">
        <v>1153</v>
      </c>
      <c r="B11" s="188"/>
      <c r="C11" s="188"/>
      <c r="D11" s="192" t="s">
        <v>1154</v>
      </c>
      <c r="E11" s="188"/>
    </row>
    <row r="12" spans="1:5" x14ac:dyDescent="0.4">
      <c r="A12" s="183" t="s">
        <v>1155</v>
      </c>
      <c r="B12" s="188"/>
      <c r="C12" s="188"/>
      <c r="D12" s="185" t="str">
        <f>依頼書!$K$6&amp;"_"&amp;依頼書!$K$5&amp;"_"&amp;依頼書!$I$8&amp;"_"&amp;"内窓"</f>
        <v>___内窓</v>
      </c>
      <c r="E12" s="188"/>
    </row>
  </sheetData>
  <phoneticPr fontId="3"/>
  <hyperlinks>
    <hyperlink ref="C2" r:id="rId1" xr:uid="{1D985941-1CAD-4D6D-BE3D-1A32A92F2D1B}"/>
    <hyperlink ref="D11" r:id="rId2" xr:uid="{5AFA219E-DBB9-4046-8C1F-E9362AE12166}"/>
    <hyperlink ref="D2" r:id="rId3" display="lhtsdtokukikaku@lixil.com" xr:uid="{8BB88DBF-8A1B-4CC4-8253-EC020BCED91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D995F-24CC-4D48-8FA9-97A8A7B14B58}">
  <sheetPr codeName="Sheet24">
    <tabColor rgb="FFFFFF00"/>
  </sheetPr>
  <dimension ref="A5:O105"/>
  <sheetViews>
    <sheetView topLeftCell="A66" zoomScale="85" zoomScaleNormal="85" workbookViewId="0">
      <selection activeCell="N89" sqref="N89"/>
    </sheetView>
  </sheetViews>
  <sheetFormatPr defaultColWidth="8.625" defaultRowHeight="18.75" x14ac:dyDescent="0.4"/>
  <cols>
    <col min="1" max="2" width="12.625" style="200" customWidth="1"/>
    <col min="3" max="4" width="12.625" style="201" customWidth="1"/>
    <col min="5" max="14" width="12.625" style="200" customWidth="1"/>
    <col min="15" max="15" width="8.625" style="198"/>
    <col min="16" max="16384" width="8.625" style="202"/>
  </cols>
  <sheetData>
    <row r="5" spans="1:14" x14ac:dyDescent="0.4">
      <c r="A5" s="193" t="s">
        <v>1156</v>
      </c>
      <c r="B5" s="193" t="s">
        <v>1157</v>
      </c>
      <c r="C5" s="194" t="s">
        <v>1158</v>
      </c>
      <c r="D5" s="194" t="s">
        <v>1159</v>
      </c>
      <c r="E5" s="195" t="s">
        <v>1160</v>
      </c>
      <c r="F5" s="195" t="s">
        <v>1161</v>
      </c>
      <c r="G5" s="195" t="s">
        <v>1162</v>
      </c>
      <c r="H5" s="195" t="s">
        <v>1163</v>
      </c>
      <c r="I5" s="195" t="s">
        <v>1164</v>
      </c>
      <c r="J5" s="196" t="s">
        <v>1165</v>
      </c>
      <c r="K5" s="196" t="s">
        <v>613</v>
      </c>
      <c r="L5" s="196" t="s">
        <v>1166</v>
      </c>
      <c r="M5" s="197" t="s">
        <v>1167</v>
      </c>
      <c r="N5" s="196" t="s">
        <v>1168</v>
      </c>
    </row>
    <row r="6" spans="1:14" x14ac:dyDescent="0.4">
      <c r="A6" s="199" t="str">
        <f>IFERROR(IF(INDEX(CSV用中間!C:C,MATCH(ROW(A1),CSV用中間!$B:$B,0))="","",INDEX(CSV用中間!C:C,MATCH(ROW(A1),CSV用中間!$B:$B,0))),"")</f>
        <v/>
      </c>
      <c r="B6" s="199" t="str">
        <f>IFERROR(IF(INDEX(CSV用中間!D:D,MATCH(ROW(B1),CSV用中間!$B:$B,0))="","",INDEX(CSV用中間!D:D,MATCH(ROW(B1),CSV用中間!$B:$B,0))),"")</f>
        <v/>
      </c>
      <c r="C6" s="199" t="str">
        <f>IFERROR(IF(INDEX(CSV用中間!E:E,MATCH(ROW(C1),CSV用中間!$B:$B,0))="","",INDEX(CSV用中間!E:E,MATCH(ROW(C1),CSV用中間!$B:$B,0))),"")</f>
        <v/>
      </c>
      <c r="D6" s="199" t="str">
        <f>IFERROR(IF(INDEX(CSV用中間!F:F,MATCH(ROW(D1),CSV用中間!$B:$B,0))="","",INDEX(CSV用中間!F:F,MATCH(ROW(D1),CSV用中間!$B:$B,0))),"")</f>
        <v/>
      </c>
      <c r="E6" s="199" t="str">
        <f>IFERROR(IF(INDEX(CSV用中間!G:G,MATCH(ROW(E1),CSV用中間!$B:$B,0))="","",INDEX(CSV用中間!G:G,MATCH(ROW(E1),CSV用中間!$B:$B,0))),"")</f>
        <v/>
      </c>
      <c r="F6" s="199" t="str">
        <f>IFERROR(IF(INDEX(CSV用中間!H:H,MATCH(ROW(F1),CSV用中間!$B:$B,0))="","",INDEX(CSV用中間!H:H,MATCH(ROW(F1),CSV用中間!$B:$B,0))),"")</f>
        <v/>
      </c>
      <c r="G6" s="199" t="str">
        <f>IFERROR(IF(INDEX(CSV用中間!I:I,MATCH(ROW(G1),CSV用中間!$B:$B,0))="","",INDEX(CSV用中間!I:I,MATCH(ROW(G1),CSV用中間!$B:$B,0))),"")</f>
        <v/>
      </c>
      <c r="H6" s="199" t="str">
        <f>IFERROR(IF(INDEX(CSV用中間!J:J,MATCH(ROW(H1),CSV用中間!$B:$B,0))="","",INDEX(CSV用中間!J:J,MATCH(ROW(H1),CSV用中間!$B:$B,0))),"")</f>
        <v/>
      </c>
      <c r="I6" s="199" t="str">
        <f>IFERROR(IF(INDEX(CSV用中間!K:K,MATCH(ROW(I1),CSV用中間!$B:$B,0))="","",INDEX(CSV用中間!K:K,MATCH(ROW(I1),CSV用中間!$B:$B,0))),"")</f>
        <v/>
      </c>
      <c r="J6" s="199" t="str">
        <f>IFERROR(IF(INDEX(CSV用中間!L:L,MATCH(ROW(J1),CSV用中間!$B:$B,0))="","",INDEX(CSV用中間!L:L,MATCH(ROW(J1),CSV用中間!$B:$B,0))),"")</f>
        <v/>
      </c>
      <c r="K6" s="199" t="str">
        <f>IFERROR(IF(INDEX(CSV用中間!M:M,MATCH(ROW(K1),CSV用中間!$B:$B,0))="","",INDEX(CSV用中間!M:M,MATCH(ROW(K1),CSV用中間!$B:$B,0))),"")</f>
        <v/>
      </c>
      <c r="L6" s="199" t="str">
        <f>IFERROR(IF(INDEX(CSV用中間!N:N,MATCH(ROW(L1),CSV用中間!$B:$B,0))="","",INDEX(CSV用中間!N:N,MATCH(ROW(L1),CSV用中間!$B:$B,0))),"")</f>
        <v/>
      </c>
      <c r="M6" s="199" t="str">
        <f>IFERROR(IF(INDEX(CSV用中間!O:O,MATCH(ROW(M1),CSV用中間!$B:$B,0))="","",INDEX(CSV用中間!O:O,MATCH(ROW(M1),CSV用中間!$B:$B,0))),"")</f>
        <v/>
      </c>
      <c r="N6" s="199" t="str">
        <f>IFERROR(IF(INDEX(CSV用中間!P:P,MATCH(ROW(N1),CSV用中間!$B:$B,0))="","",INDEX(CSV用中間!P:P,MATCH(ROW(N1),CSV用中間!$B:$B,0))),"")</f>
        <v/>
      </c>
    </row>
    <row r="7" spans="1:14" x14ac:dyDescent="0.4">
      <c r="A7" s="199" t="str">
        <f>IFERROR(IF(INDEX(CSV用中間!C:C,MATCH(ROW(A2),CSV用中間!$B:$B,0))="","",INDEX(CSV用中間!C:C,MATCH(ROW(A2),CSV用中間!$B:$B,0))),"")</f>
        <v/>
      </c>
      <c r="B7" s="199" t="str">
        <f>IFERROR(IF(INDEX(CSV用中間!D:D,MATCH(ROW(B2),CSV用中間!$B:$B,0))="","",INDEX(CSV用中間!D:D,MATCH(ROW(B2),CSV用中間!$B:$B,0))),"")</f>
        <v/>
      </c>
      <c r="C7" s="199" t="str">
        <f>IFERROR(IF(INDEX(CSV用中間!E:E,MATCH(ROW(C2),CSV用中間!$B:$B,0))="","",INDEX(CSV用中間!E:E,MATCH(ROW(C2),CSV用中間!$B:$B,0))),"")</f>
        <v/>
      </c>
      <c r="D7" s="199" t="str">
        <f>IFERROR(IF(INDEX(CSV用中間!F:F,MATCH(ROW(D2),CSV用中間!$B:$B,0))="","",INDEX(CSV用中間!F:F,MATCH(ROW(D2),CSV用中間!$B:$B,0))),"")</f>
        <v/>
      </c>
      <c r="E7" s="199" t="str">
        <f>IFERROR(IF(INDEX(CSV用中間!G:G,MATCH(ROW(E2),CSV用中間!$B:$B,0))="","",INDEX(CSV用中間!G:G,MATCH(ROW(E2),CSV用中間!$B:$B,0))),"")</f>
        <v/>
      </c>
      <c r="F7" s="199" t="str">
        <f>IFERROR(IF(INDEX(CSV用中間!H:H,MATCH(ROW(F2),CSV用中間!$B:$B,0))="","",INDEX(CSV用中間!H:H,MATCH(ROW(F2),CSV用中間!$B:$B,0))),"")</f>
        <v/>
      </c>
      <c r="G7" s="199" t="str">
        <f>IFERROR(IF(INDEX(CSV用中間!I:I,MATCH(ROW(G2),CSV用中間!$B:$B,0))="","",INDEX(CSV用中間!I:I,MATCH(ROW(G2),CSV用中間!$B:$B,0))),"")</f>
        <v/>
      </c>
      <c r="H7" s="199" t="str">
        <f>IFERROR(IF(INDEX(CSV用中間!J:J,MATCH(ROW(H2),CSV用中間!$B:$B,0))="","",INDEX(CSV用中間!J:J,MATCH(ROW(H2),CSV用中間!$B:$B,0))),"")</f>
        <v/>
      </c>
      <c r="I7" s="199" t="str">
        <f>IFERROR(IF(INDEX(CSV用中間!K:K,MATCH(ROW(I2),CSV用中間!$B:$B,0))="","",INDEX(CSV用中間!K:K,MATCH(ROW(I2),CSV用中間!$B:$B,0))),"")</f>
        <v/>
      </c>
      <c r="J7" s="199" t="str">
        <f>IFERROR(IF(INDEX(CSV用中間!L:L,MATCH(ROW(J2),CSV用中間!$B:$B,0))="","",INDEX(CSV用中間!L:L,MATCH(ROW(J2),CSV用中間!$B:$B,0))),"")</f>
        <v/>
      </c>
      <c r="K7" s="199" t="str">
        <f>IFERROR(IF(INDEX(CSV用中間!M:M,MATCH(ROW(K2),CSV用中間!$B:$B,0))="","",INDEX(CSV用中間!M:M,MATCH(ROW(K2),CSV用中間!$B:$B,0))),"")</f>
        <v/>
      </c>
      <c r="L7" s="199" t="str">
        <f>IFERROR(IF(INDEX(CSV用中間!N:N,MATCH(ROW(L2),CSV用中間!$B:$B,0))="","",INDEX(CSV用中間!N:N,MATCH(ROW(L2),CSV用中間!$B:$B,0))),"")</f>
        <v/>
      </c>
      <c r="M7" s="199" t="str">
        <f>IFERROR(IF(INDEX(CSV用中間!O:O,MATCH(ROW(M2),CSV用中間!$B:$B,0))="","",INDEX(CSV用中間!O:O,MATCH(ROW(M2),CSV用中間!$B:$B,0))),"")</f>
        <v/>
      </c>
      <c r="N7" s="199" t="str">
        <f>IFERROR(IF(INDEX(CSV用中間!P:P,MATCH(ROW(N2),CSV用中間!$B:$B,0))="","",INDEX(CSV用中間!P:P,MATCH(ROW(N2),CSV用中間!$B:$B,0))),"")</f>
        <v/>
      </c>
    </row>
    <row r="8" spans="1:14" x14ac:dyDescent="0.4">
      <c r="A8" s="199" t="str">
        <f>IFERROR(IF(INDEX(CSV用中間!C:C,MATCH(ROW(A3),CSV用中間!$B:$B,0))="","",INDEX(CSV用中間!C:C,MATCH(ROW(A3),CSV用中間!$B:$B,0))),"")</f>
        <v/>
      </c>
      <c r="B8" s="199" t="str">
        <f>IFERROR(IF(INDEX(CSV用中間!D:D,MATCH(ROW(B3),CSV用中間!$B:$B,0))="","",INDEX(CSV用中間!D:D,MATCH(ROW(B3),CSV用中間!$B:$B,0))),"")</f>
        <v/>
      </c>
      <c r="C8" s="199" t="str">
        <f>IFERROR(IF(INDEX(CSV用中間!E:E,MATCH(ROW(C3),CSV用中間!$B:$B,0))="","",INDEX(CSV用中間!E:E,MATCH(ROW(C3),CSV用中間!$B:$B,0))),"")</f>
        <v/>
      </c>
      <c r="D8" s="199" t="str">
        <f>IFERROR(IF(INDEX(CSV用中間!F:F,MATCH(ROW(D3),CSV用中間!$B:$B,0))="","",INDEX(CSV用中間!F:F,MATCH(ROW(D3),CSV用中間!$B:$B,0))),"")</f>
        <v/>
      </c>
      <c r="E8" s="199" t="str">
        <f>IFERROR(IF(INDEX(CSV用中間!G:G,MATCH(ROW(E3),CSV用中間!$B:$B,0))="","",INDEX(CSV用中間!G:G,MATCH(ROW(E3),CSV用中間!$B:$B,0))),"")</f>
        <v/>
      </c>
      <c r="F8" s="199" t="str">
        <f>IFERROR(IF(INDEX(CSV用中間!H:H,MATCH(ROW(F3),CSV用中間!$B:$B,0))="","",INDEX(CSV用中間!H:H,MATCH(ROW(F3),CSV用中間!$B:$B,0))),"")</f>
        <v/>
      </c>
      <c r="G8" s="199" t="str">
        <f>IFERROR(IF(INDEX(CSV用中間!I:I,MATCH(ROW(G3),CSV用中間!$B:$B,0))="","",INDEX(CSV用中間!I:I,MATCH(ROW(G3),CSV用中間!$B:$B,0))),"")</f>
        <v/>
      </c>
      <c r="H8" s="199" t="str">
        <f>IFERROR(IF(INDEX(CSV用中間!J:J,MATCH(ROW(H3),CSV用中間!$B:$B,0))="","",INDEX(CSV用中間!J:J,MATCH(ROW(H3),CSV用中間!$B:$B,0))),"")</f>
        <v/>
      </c>
      <c r="I8" s="199" t="str">
        <f>IFERROR(IF(INDEX(CSV用中間!K:K,MATCH(ROW(I3),CSV用中間!$B:$B,0))="","",INDEX(CSV用中間!K:K,MATCH(ROW(I3),CSV用中間!$B:$B,0))),"")</f>
        <v/>
      </c>
      <c r="J8" s="199" t="str">
        <f>IFERROR(IF(INDEX(CSV用中間!L:L,MATCH(ROW(J3),CSV用中間!$B:$B,0))="","",INDEX(CSV用中間!L:L,MATCH(ROW(J3),CSV用中間!$B:$B,0))),"")</f>
        <v/>
      </c>
      <c r="K8" s="199" t="str">
        <f>IFERROR(IF(INDEX(CSV用中間!M:M,MATCH(ROW(K3),CSV用中間!$B:$B,0))="","",INDEX(CSV用中間!M:M,MATCH(ROW(K3),CSV用中間!$B:$B,0))),"")</f>
        <v/>
      </c>
      <c r="L8" s="199" t="str">
        <f>IFERROR(IF(INDEX(CSV用中間!N:N,MATCH(ROW(L3),CSV用中間!$B:$B,0))="","",INDEX(CSV用中間!N:N,MATCH(ROW(L3),CSV用中間!$B:$B,0))),"")</f>
        <v/>
      </c>
      <c r="M8" s="199" t="str">
        <f>IFERROR(IF(INDEX(CSV用中間!O:O,MATCH(ROW(M3),CSV用中間!$B:$B,0))="","",INDEX(CSV用中間!O:O,MATCH(ROW(M3),CSV用中間!$B:$B,0))),"")</f>
        <v/>
      </c>
      <c r="N8" s="199" t="str">
        <f>IFERROR(IF(INDEX(CSV用中間!P:P,MATCH(ROW(N3),CSV用中間!$B:$B,0))="","",INDEX(CSV用中間!P:P,MATCH(ROW(N3),CSV用中間!$B:$B,0))),"")</f>
        <v/>
      </c>
    </row>
    <row r="9" spans="1:14" x14ac:dyDescent="0.4">
      <c r="A9" s="199" t="str">
        <f>IFERROR(IF(INDEX(CSV用中間!C:C,MATCH(ROW(A4),CSV用中間!$B:$B,0))="","",INDEX(CSV用中間!C:C,MATCH(ROW(A4),CSV用中間!$B:$B,0))),"")</f>
        <v/>
      </c>
      <c r="B9" s="199" t="str">
        <f>IFERROR(IF(INDEX(CSV用中間!D:D,MATCH(ROW(B4),CSV用中間!$B:$B,0))="","",INDEX(CSV用中間!D:D,MATCH(ROW(B4),CSV用中間!$B:$B,0))),"")</f>
        <v/>
      </c>
      <c r="C9" s="199" t="str">
        <f>IFERROR(IF(INDEX(CSV用中間!E:E,MATCH(ROW(C4),CSV用中間!$B:$B,0))="","",INDEX(CSV用中間!E:E,MATCH(ROW(C4),CSV用中間!$B:$B,0))),"")</f>
        <v/>
      </c>
      <c r="D9" s="199" t="str">
        <f>IFERROR(IF(INDEX(CSV用中間!F:F,MATCH(ROW(D4),CSV用中間!$B:$B,0))="","",INDEX(CSV用中間!F:F,MATCH(ROW(D4),CSV用中間!$B:$B,0))),"")</f>
        <v/>
      </c>
      <c r="E9" s="199" t="str">
        <f>IFERROR(IF(INDEX(CSV用中間!G:G,MATCH(ROW(E4),CSV用中間!$B:$B,0))="","",INDEX(CSV用中間!G:G,MATCH(ROW(E4),CSV用中間!$B:$B,0))),"")</f>
        <v/>
      </c>
      <c r="F9" s="199" t="str">
        <f>IFERROR(IF(INDEX(CSV用中間!H:H,MATCH(ROW(F4),CSV用中間!$B:$B,0))="","",INDEX(CSV用中間!H:H,MATCH(ROW(F4),CSV用中間!$B:$B,0))),"")</f>
        <v/>
      </c>
      <c r="G9" s="199" t="str">
        <f>IFERROR(IF(INDEX(CSV用中間!I:I,MATCH(ROW(G4),CSV用中間!$B:$B,0))="","",INDEX(CSV用中間!I:I,MATCH(ROW(G4),CSV用中間!$B:$B,0))),"")</f>
        <v/>
      </c>
      <c r="H9" s="199" t="str">
        <f>IFERROR(IF(INDEX(CSV用中間!J:J,MATCH(ROW(H4),CSV用中間!$B:$B,0))="","",INDEX(CSV用中間!J:J,MATCH(ROW(H4),CSV用中間!$B:$B,0))),"")</f>
        <v/>
      </c>
      <c r="I9" s="199" t="str">
        <f>IFERROR(IF(INDEX(CSV用中間!K:K,MATCH(ROW(I4),CSV用中間!$B:$B,0))="","",INDEX(CSV用中間!K:K,MATCH(ROW(I4),CSV用中間!$B:$B,0))),"")</f>
        <v/>
      </c>
      <c r="J9" s="199" t="str">
        <f>IFERROR(IF(INDEX(CSV用中間!L:L,MATCH(ROW(J4),CSV用中間!$B:$B,0))="","",INDEX(CSV用中間!L:L,MATCH(ROW(J4),CSV用中間!$B:$B,0))),"")</f>
        <v/>
      </c>
      <c r="K9" s="199" t="str">
        <f>IFERROR(IF(INDEX(CSV用中間!M:M,MATCH(ROW(K4),CSV用中間!$B:$B,0))="","",INDEX(CSV用中間!M:M,MATCH(ROW(K4),CSV用中間!$B:$B,0))),"")</f>
        <v/>
      </c>
      <c r="L9" s="199" t="str">
        <f>IFERROR(IF(INDEX(CSV用中間!N:N,MATCH(ROW(L4),CSV用中間!$B:$B,0))="","",INDEX(CSV用中間!N:N,MATCH(ROW(L4),CSV用中間!$B:$B,0))),"")</f>
        <v/>
      </c>
      <c r="M9" s="199" t="str">
        <f>IFERROR(IF(INDEX(CSV用中間!O:O,MATCH(ROW(M4),CSV用中間!$B:$B,0))="","",INDEX(CSV用中間!O:O,MATCH(ROW(M4),CSV用中間!$B:$B,0))),"")</f>
        <v/>
      </c>
      <c r="N9" s="199" t="str">
        <f>IFERROR(IF(INDEX(CSV用中間!P:P,MATCH(ROW(N4),CSV用中間!$B:$B,0))="","",INDEX(CSV用中間!P:P,MATCH(ROW(N4),CSV用中間!$B:$B,0))),"")</f>
        <v/>
      </c>
    </row>
    <row r="10" spans="1:14" x14ac:dyDescent="0.4">
      <c r="A10" s="199" t="str">
        <f>IFERROR(IF(INDEX(CSV用中間!C:C,MATCH(ROW(A5),CSV用中間!$B:$B,0))="","",INDEX(CSV用中間!C:C,MATCH(ROW(A5),CSV用中間!$B:$B,0))),"")</f>
        <v/>
      </c>
      <c r="B10" s="199" t="str">
        <f>IFERROR(IF(INDEX(CSV用中間!D:D,MATCH(ROW(B5),CSV用中間!$B:$B,0))="","",INDEX(CSV用中間!D:D,MATCH(ROW(B5),CSV用中間!$B:$B,0))),"")</f>
        <v/>
      </c>
      <c r="C10" s="199" t="str">
        <f>IFERROR(IF(INDEX(CSV用中間!E:E,MATCH(ROW(C5),CSV用中間!$B:$B,0))="","",INDEX(CSV用中間!E:E,MATCH(ROW(C5),CSV用中間!$B:$B,0))),"")</f>
        <v/>
      </c>
      <c r="D10" s="199" t="str">
        <f>IFERROR(IF(INDEX(CSV用中間!F:F,MATCH(ROW(D5),CSV用中間!$B:$B,0))="","",INDEX(CSV用中間!F:F,MATCH(ROW(D5),CSV用中間!$B:$B,0))),"")</f>
        <v/>
      </c>
      <c r="E10" s="199" t="str">
        <f>IFERROR(IF(INDEX(CSV用中間!G:G,MATCH(ROW(E5),CSV用中間!$B:$B,0))="","",INDEX(CSV用中間!G:G,MATCH(ROW(E5),CSV用中間!$B:$B,0))),"")</f>
        <v/>
      </c>
      <c r="F10" s="199" t="str">
        <f>IFERROR(IF(INDEX(CSV用中間!H:H,MATCH(ROW(F5),CSV用中間!$B:$B,0))="","",INDEX(CSV用中間!H:H,MATCH(ROW(F5),CSV用中間!$B:$B,0))),"")</f>
        <v/>
      </c>
      <c r="G10" s="199" t="str">
        <f>IFERROR(IF(INDEX(CSV用中間!I:I,MATCH(ROW(G5),CSV用中間!$B:$B,0))="","",INDEX(CSV用中間!I:I,MATCH(ROW(G5),CSV用中間!$B:$B,0))),"")</f>
        <v/>
      </c>
      <c r="H10" s="199" t="str">
        <f>IFERROR(IF(INDEX(CSV用中間!J:J,MATCH(ROW(H5),CSV用中間!$B:$B,0))="","",INDEX(CSV用中間!J:J,MATCH(ROW(H5),CSV用中間!$B:$B,0))),"")</f>
        <v/>
      </c>
      <c r="I10" s="199" t="str">
        <f>IFERROR(IF(INDEX(CSV用中間!K:K,MATCH(ROW(I5),CSV用中間!$B:$B,0))="","",INDEX(CSV用中間!K:K,MATCH(ROW(I5),CSV用中間!$B:$B,0))),"")</f>
        <v/>
      </c>
      <c r="J10" s="199" t="str">
        <f>IFERROR(IF(INDEX(CSV用中間!L:L,MATCH(ROW(J5),CSV用中間!$B:$B,0))="","",INDEX(CSV用中間!L:L,MATCH(ROW(J5),CSV用中間!$B:$B,0))),"")</f>
        <v/>
      </c>
      <c r="K10" s="199" t="str">
        <f>IFERROR(IF(INDEX(CSV用中間!M:M,MATCH(ROW(K5),CSV用中間!$B:$B,0))="","",INDEX(CSV用中間!M:M,MATCH(ROW(K5),CSV用中間!$B:$B,0))),"")</f>
        <v/>
      </c>
      <c r="L10" s="199" t="str">
        <f>IFERROR(IF(INDEX(CSV用中間!N:N,MATCH(ROW(L5),CSV用中間!$B:$B,0))="","",INDEX(CSV用中間!N:N,MATCH(ROW(L5),CSV用中間!$B:$B,0))),"")</f>
        <v/>
      </c>
      <c r="M10" s="199" t="str">
        <f>IFERROR(IF(INDEX(CSV用中間!O:O,MATCH(ROW(M5),CSV用中間!$B:$B,0))="","",INDEX(CSV用中間!O:O,MATCH(ROW(M5),CSV用中間!$B:$B,0))),"")</f>
        <v/>
      </c>
      <c r="N10" s="199" t="str">
        <f>IFERROR(IF(INDEX(CSV用中間!P:P,MATCH(ROW(N5),CSV用中間!$B:$B,0))="","",INDEX(CSV用中間!P:P,MATCH(ROW(N5),CSV用中間!$B:$B,0))),"")</f>
        <v/>
      </c>
    </row>
    <row r="11" spans="1:14" x14ac:dyDescent="0.4">
      <c r="A11" s="199" t="str">
        <f>IFERROR(IF(INDEX(CSV用中間!C:C,MATCH(ROW(A6),CSV用中間!$B:$B,0))="","",INDEX(CSV用中間!C:C,MATCH(ROW(A6),CSV用中間!$B:$B,0))),"")</f>
        <v/>
      </c>
      <c r="B11" s="199" t="str">
        <f>IFERROR(IF(INDEX(CSV用中間!D:D,MATCH(ROW(B6),CSV用中間!$B:$B,0))="","",INDEX(CSV用中間!D:D,MATCH(ROW(B6),CSV用中間!$B:$B,0))),"")</f>
        <v/>
      </c>
      <c r="C11" s="199" t="str">
        <f>IFERROR(IF(INDEX(CSV用中間!E:E,MATCH(ROW(C6),CSV用中間!$B:$B,0))="","",INDEX(CSV用中間!E:E,MATCH(ROW(C6),CSV用中間!$B:$B,0))),"")</f>
        <v/>
      </c>
      <c r="D11" s="199" t="str">
        <f>IFERROR(IF(INDEX(CSV用中間!F:F,MATCH(ROW(D6),CSV用中間!$B:$B,0))="","",INDEX(CSV用中間!F:F,MATCH(ROW(D6),CSV用中間!$B:$B,0))),"")</f>
        <v/>
      </c>
      <c r="E11" s="199" t="str">
        <f>IFERROR(IF(INDEX(CSV用中間!G:G,MATCH(ROW(E6),CSV用中間!$B:$B,0))="","",INDEX(CSV用中間!G:G,MATCH(ROW(E6),CSV用中間!$B:$B,0))),"")</f>
        <v/>
      </c>
      <c r="F11" s="199" t="str">
        <f>IFERROR(IF(INDEX(CSV用中間!H:H,MATCH(ROW(F6),CSV用中間!$B:$B,0))="","",INDEX(CSV用中間!H:H,MATCH(ROW(F6),CSV用中間!$B:$B,0))),"")</f>
        <v/>
      </c>
      <c r="G11" s="199" t="str">
        <f>IFERROR(IF(INDEX(CSV用中間!I:I,MATCH(ROW(G6),CSV用中間!$B:$B,0))="","",INDEX(CSV用中間!I:I,MATCH(ROW(G6),CSV用中間!$B:$B,0))),"")</f>
        <v/>
      </c>
      <c r="H11" s="199" t="str">
        <f>IFERROR(IF(INDEX(CSV用中間!J:J,MATCH(ROW(H6),CSV用中間!$B:$B,0))="","",INDEX(CSV用中間!J:J,MATCH(ROW(H6),CSV用中間!$B:$B,0))),"")</f>
        <v/>
      </c>
      <c r="I11" s="199" t="str">
        <f>IFERROR(IF(INDEX(CSV用中間!K:K,MATCH(ROW(I6),CSV用中間!$B:$B,0))="","",INDEX(CSV用中間!K:K,MATCH(ROW(I6),CSV用中間!$B:$B,0))),"")</f>
        <v/>
      </c>
      <c r="J11" s="199" t="str">
        <f>IFERROR(IF(INDEX(CSV用中間!L:L,MATCH(ROW(J6),CSV用中間!$B:$B,0))="","",INDEX(CSV用中間!L:L,MATCH(ROW(J6),CSV用中間!$B:$B,0))),"")</f>
        <v/>
      </c>
      <c r="K11" s="199" t="str">
        <f>IFERROR(IF(INDEX(CSV用中間!M:M,MATCH(ROW(K6),CSV用中間!$B:$B,0))="","",INDEX(CSV用中間!M:M,MATCH(ROW(K6),CSV用中間!$B:$B,0))),"")</f>
        <v/>
      </c>
      <c r="L11" s="199" t="str">
        <f>IFERROR(IF(INDEX(CSV用中間!N:N,MATCH(ROW(L6),CSV用中間!$B:$B,0))="","",INDEX(CSV用中間!N:N,MATCH(ROW(L6),CSV用中間!$B:$B,0))),"")</f>
        <v/>
      </c>
      <c r="M11" s="199" t="str">
        <f>IFERROR(IF(INDEX(CSV用中間!O:O,MATCH(ROW(M6),CSV用中間!$B:$B,0))="","",INDEX(CSV用中間!O:O,MATCH(ROW(M6),CSV用中間!$B:$B,0))),"")</f>
        <v/>
      </c>
      <c r="N11" s="199" t="str">
        <f>IFERROR(IF(INDEX(CSV用中間!P:P,MATCH(ROW(N6),CSV用中間!$B:$B,0))="","",INDEX(CSV用中間!P:P,MATCH(ROW(N6),CSV用中間!$B:$B,0))),"")</f>
        <v/>
      </c>
    </row>
    <row r="12" spans="1:14" x14ac:dyDescent="0.4">
      <c r="A12" s="199" t="str">
        <f>IFERROR(IF(INDEX(CSV用中間!C:C,MATCH(ROW(A7),CSV用中間!$B:$B,0))="","",INDEX(CSV用中間!C:C,MATCH(ROW(A7),CSV用中間!$B:$B,0))),"")</f>
        <v/>
      </c>
      <c r="B12" s="199" t="str">
        <f>IFERROR(IF(INDEX(CSV用中間!D:D,MATCH(ROW(B7),CSV用中間!$B:$B,0))="","",INDEX(CSV用中間!D:D,MATCH(ROW(B7),CSV用中間!$B:$B,0))),"")</f>
        <v/>
      </c>
      <c r="C12" s="199" t="str">
        <f>IFERROR(IF(INDEX(CSV用中間!E:E,MATCH(ROW(C7),CSV用中間!$B:$B,0))="","",INDEX(CSV用中間!E:E,MATCH(ROW(C7),CSV用中間!$B:$B,0))),"")</f>
        <v/>
      </c>
      <c r="D12" s="199" t="str">
        <f>IFERROR(IF(INDEX(CSV用中間!F:F,MATCH(ROW(D7),CSV用中間!$B:$B,0))="","",INDEX(CSV用中間!F:F,MATCH(ROW(D7),CSV用中間!$B:$B,0))),"")</f>
        <v/>
      </c>
      <c r="E12" s="199" t="str">
        <f>IFERROR(IF(INDEX(CSV用中間!G:G,MATCH(ROW(E7),CSV用中間!$B:$B,0))="","",INDEX(CSV用中間!G:G,MATCH(ROW(E7),CSV用中間!$B:$B,0))),"")</f>
        <v/>
      </c>
      <c r="F12" s="199" t="str">
        <f>IFERROR(IF(INDEX(CSV用中間!H:H,MATCH(ROW(F7),CSV用中間!$B:$B,0))="","",INDEX(CSV用中間!H:H,MATCH(ROW(F7),CSV用中間!$B:$B,0))),"")</f>
        <v/>
      </c>
      <c r="G12" s="199" t="str">
        <f>IFERROR(IF(INDEX(CSV用中間!I:I,MATCH(ROW(G7),CSV用中間!$B:$B,0))="","",INDEX(CSV用中間!I:I,MATCH(ROW(G7),CSV用中間!$B:$B,0))),"")</f>
        <v/>
      </c>
      <c r="H12" s="199" t="str">
        <f>IFERROR(IF(INDEX(CSV用中間!J:J,MATCH(ROW(H7),CSV用中間!$B:$B,0))="","",INDEX(CSV用中間!J:J,MATCH(ROW(H7),CSV用中間!$B:$B,0))),"")</f>
        <v/>
      </c>
      <c r="I12" s="199" t="str">
        <f>IFERROR(IF(INDEX(CSV用中間!K:K,MATCH(ROW(I7),CSV用中間!$B:$B,0))="","",INDEX(CSV用中間!K:K,MATCH(ROW(I7),CSV用中間!$B:$B,0))),"")</f>
        <v/>
      </c>
      <c r="J12" s="199" t="str">
        <f>IFERROR(IF(INDEX(CSV用中間!L:L,MATCH(ROW(J7),CSV用中間!$B:$B,0))="","",INDEX(CSV用中間!L:L,MATCH(ROW(J7),CSV用中間!$B:$B,0))),"")</f>
        <v/>
      </c>
      <c r="K12" s="199" t="str">
        <f>IFERROR(IF(INDEX(CSV用中間!M:M,MATCH(ROW(K7),CSV用中間!$B:$B,0))="","",INDEX(CSV用中間!M:M,MATCH(ROW(K7),CSV用中間!$B:$B,0))),"")</f>
        <v/>
      </c>
      <c r="L12" s="199" t="str">
        <f>IFERROR(IF(INDEX(CSV用中間!N:N,MATCH(ROW(L7),CSV用中間!$B:$B,0))="","",INDEX(CSV用中間!N:N,MATCH(ROW(L7),CSV用中間!$B:$B,0))),"")</f>
        <v/>
      </c>
      <c r="M12" s="199" t="str">
        <f>IFERROR(IF(INDEX(CSV用中間!O:O,MATCH(ROW(M7),CSV用中間!$B:$B,0))="","",INDEX(CSV用中間!O:O,MATCH(ROW(M7),CSV用中間!$B:$B,0))),"")</f>
        <v/>
      </c>
      <c r="N12" s="199" t="str">
        <f>IFERROR(IF(INDEX(CSV用中間!P:P,MATCH(ROW(N7),CSV用中間!$B:$B,0))="","",INDEX(CSV用中間!P:P,MATCH(ROW(N7),CSV用中間!$B:$B,0))),"")</f>
        <v/>
      </c>
    </row>
    <row r="13" spans="1:14" x14ac:dyDescent="0.4">
      <c r="A13" s="199" t="str">
        <f>IFERROR(IF(INDEX(CSV用中間!C:C,MATCH(ROW(A8),CSV用中間!$B:$B,0))="","",INDEX(CSV用中間!C:C,MATCH(ROW(A8),CSV用中間!$B:$B,0))),"")</f>
        <v/>
      </c>
      <c r="B13" s="199" t="str">
        <f>IFERROR(IF(INDEX(CSV用中間!D:D,MATCH(ROW(B8),CSV用中間!$B:$B,0))="","",INDEX(CSV用中間!D:D,MATCH(ROW(B8),CSV用中間!$B:$B,0))),"")</f>
        <v/>
      </c>
      <c r="C13" s="199" t="str">
        <f>IFERROR(IF(INDEX(CSV用中間!E:E,MATCH(ROW(C8),CSV用中間!$B:$B,0))="","",INDEX(CSV用中間!E:E,MATCH(ROW(C8),CSV用中間!$B:$B,0))),"")</f>
        <v/>
      </c>
      <c r="D13" s="199" t="str">
        <f>IFERROR(IF(INDEX(CSV用中間!F:F,MATCH(ROW(D8),CSV用中間!$B:$B,0))="","",INDEX(CSV用中間!F:F,MATCH(ROW(D8),CSV用中間!$B:$B,0))),"")</f>
        <v/>
      </c>
      <c r="E13" s="199" t="str">
        <f>IFERROR(IF(INDEX(CSV用中間!G:G,MATCH(ROW(E8),CSV用中間!$B:$B,0))="","",INDEX(CSV用中間!G:G,MATCH(ROW(E8),CSV用中間!$B:$B,0))),"")</f>
        <v/>
      </c>
      <c r="F13" s="199" t="str">
        <f>IFERROR(IF(INDEX(CSV用中間!H:H,MATCH(ROW(F8),CSV用中間!$B:$B,0))="","",INDEX(CSV用中間!H:H,MATCH(ROW(F8),CSV用中間!$B:$B,0))),"")</f>
        <v/>
      </c>
      <c r="G13" s="199" t="str">
        <f>IFERROR(IF(INDEX(CSV用中間!I:I,MATCH(ROW(G8),CSV用中間!$B:$B,0))="","",INDEX(CSV用中間!I:I,MATCH(ROW(G8),CSV用中間!$B:$B,0))),"")</f>
        <v/>
      </c>
      <c r="H13" s="199" t="str">
        <f>IFERROR(IF(INDEX(CSV用中間!J:J,MATCH(ROW(H8),CSV用中間!$B:$B,0))="","",INDEX(CSV用中間!J:J,MATCH(ROW(H8),CSV用中間!$B:$B,0))),"")</f>
        <v/>
      </c>
      <c r="I13" s="199" t="str">
        <f>IFERROR(IF(INDEX(CSV用中間!K:K,MATCH(ROW(I8),CSV用中間!$B:$B,0))="","",INDEX(CSV用中間!K:K,MATCH(ROW(I8),CSV用中間!$B:$B,0))),"")</f>
        <v/>
      </c>
      <c r="J13" s="199" t="str">
        <f>IFERROR(IF(INDEX(CSV用中間!L:L,MATCH(ROW(J8),CSV用中間!$B:$B,0))="","",INDEX(CSV用中間!L:L,MATCH(ROW(J8),CSV用中間!$B:$B,0))),"")</f>
        <v/>
      </c>
      <c r="K13" s="199" t="str">
        <f>IFERROR(IF(INDEX(CSV用中間!M:M,MATCH(ROW(K8),CSV用中間!$B:$B,0))="","",INDEX(CSV用中間!M:M,MATCH(ROW(K8),CSV用中間!$B:$B,0))),"")</f>
        <v/>
      </c>
      <c r="L13" s="199" t="str">
        <f>IFERROR(IF(INDEX(CSV用中間!N:N,MATCH(ROW(L8),CSV用中間!$B:$B,0))="","",INDEX(CSV用中間!N:N,MATCH(ROW(L8),CSV用中間!$B:$B,0))),"")</f>
        <v/>
      </c>
      <c r="M13" s="199" t="str">
        <f>IFERROR(IF(INDEX(CSV用中間!O:O,MATCH(ROW(M8),CSV用中間!$B:$B,0))="","",INDEX(CSV用中間!O:O,MATCH(ROW(M8),CSV用中間!$B:$B,0))),"")</f>
        <v/>
      </c>
      <c r="N13" s="199" t="str">
        <f>IFERROR(IF(INDEX(CSV用中間!P:P,MATCH(ROW(N8),CSV用中間!$B:$B,0))="","",INDEX(CSV用中間!P:P,MATCH(ROW(N8),CSV用中間!$B:$B,0))),"")</f>
        <v/>
      </c>
    </row>
    <row r="14" spans="1:14" x14ac:dyDescent="0.4">
      <c r="A14" s="199" t="str">
        <f>IFERROR(IF(INDEX(CSV用中間!C:C,MATCH(ROW(A9),CSV用中間!$B:$B,0))="","",INDEX(CSV用中間!C:C,MATCH(ROW(A9),CSV用中間!$B:$B,0))),"")</f>
        <v/>
      </c>
      <c r="B14" s="199" t="str">
        <f>IFERROR(IF(INDEX(CSV用中間!D:D,MATCH(ROW(B9),CSV用中間!$B:$B,0))="","",INDEX(CSV用中間!D:D,MATCH(ROW(B9),CSV用中間!$B:$B,0))),"")</f>
        <v/>
      </c>
      <c r="C14" s="199" t="str">
        <f>IFERROR(IF(INDEX(CSV用中間!E:E,MATCH(ROW(C9),CSV用中間!$B:$B,0))="","",INDEX(CSV用中間!E:E,MATCH(ROW(C9),CSV用中間!$B:$B,0))),"")</f>
        <v/>
      </c>
      <c r="D14" s="199" t="str">
        <f>IFERROR(IF(INDEX(CSV用中間!F:F,MATCH(ROW(D9),CSV用中間!$B:$B,0))="","",INDEX(CSV用中間!F:F,MATCH(ROW(D9),CSV用中間!$B:$B,0))),"")</f>
        <v/>
      </c>
      <c r="E14" s="199" t="str">
        <f>IFERROR(IF(INDEX(CSV用中間!G:G,MATCH(ROW(E9),CSV用中間!$B:$B,0))="","",INDEX(CSV用中間!G:G,MATCH(ROW(E9),CSV用中間!$B:$B,0))),"")</f>
        <v/>
      </c>
      <c r="F14" s="199" t="str">
        <f>IFERROR(IF(INDEX(CSV用中間!H:H,MATCH(ROW(F9),CSV用中間!$B:$B,0))="","",INDEX(CSV用中間!H:H,MATCH(ROW(F9),CSV用中間!$B:$B,0))),"")</f>
        <v/>
      </c>
      <c r="G14" s="199" t="str">
        <f>IFERROR(IF(INDEX(CSV用中間!I:I,MATCH(ROW(G9),CSV用中間!$B:$B,0))="","",INDEX(CSV用中間!I:I,MATCH(ROW(G9),CSV用中間!$B:$B,0))),"")</f>
        <v/>
      </c>
      <c r="H14" s="199" t="str">
        <f>IFERROR(IF(INDEX(CSV用中間!J:J,MATCH(ROW(H9),CSV用中間!$B:$B,0))="","",INDEX(CSV用中間!J:J,MATCH(ROW(H9),CSV用中間!$B:$B,0))),"")</f>
        <v/>
      </c>
      <c r="I14" s="199" t="str">
        <f>IFERROR(IF(INDEX(CSV用中間!K:K,MATCH(ROW(I9),CSV用中間!$B:$B,0))="","",INDEX(CSV用中間!K:K,MATCH(ROW(I9),CSV用中間!$B:$B,0))),"")</f>
        <v/>
      </c>
      <c r="J14" s="199" t="str">
        <f>IFERROR(IF(INDEX(CSV用中間!L:L,MATCH(ROW(J9),CSV用中間!$B:$B,0))="","",INDEX(CSV用中間!L:L,MATCH(ROW(J9),CSV用中間!$B:$B,0))),"")</f>
        <v/>
      </c>
      <c r="K14" s="199" t="str">
        <f>IFERROR(IF(INDEX(CSV用中間!M:M,MATCH(ROW(K9),CSV用中間!$B:$B,0))="","",INDEX(CSV用中間!M:M,MATCH(ROW(K9),CSV用中間!$B:$B,0))),"")</f>
        <v/>
      </c>
      <c r="L14" s="199" t="str">
        <f>IFERROR(IF(INDEX(CSV用中間!N:N,MATCH(ROW(L9),CSV用中間!$B:$B,0))="","",INDEX(CSV用中間!N:N,MATCH(ROW(L9),CSV用中間!$B:$B,0))),"")</f>
        <v/>
      </c>
      <c r="M14" s="199" t="str">
        <f>IFERROR(IF(INDEX(CSV用中間!O:O,MATCH(ROW(M9),CSV用中間!$B:$B,0))="","",INDEX(CSV用中間!O:O,MATCH(ROW(M9),CSV用中間!$B:$B,0))),"")</f>
        <v/>
      </c>
      <c r="N14" s="199" t="str">
        <f>IFERROR(IF(INDEX(CSV用中間!P:P,MATCH(ROW(N9),CSV用中間!$B:$B,0))="","",INDEX(CSV用中間!P:P,MATCH(ROW(N9),CSV用中間!$B:$B,0))),"")</f>
        <v/>
      </c>
    </row>
    <row r="15" spans="1:14" x14ac:dyDescent="0.4">
      <c r="A15" s="199" t="str">
        <f>IFERROR(IF(INDEX(CSV用中間!C:C,MATCH(ROW(A10),CSV用中間!$B:$B,0))="","",INDEX(CSV用中間!C:C,MATCH(ROW(A10),CSV用中間!$B:$B,0))),"")</f>
        <v/>
      </c>
      <c r="B15" s="199" t="str">
        <f>IFERROR(IF(INDEX(CSV用中間!D:D,MATCH(ROW(B10),CSV用中間!$B:$B,0))="","",INDEX(CSV用中間!D:D,MATCH(ROW(B10),CSV用中間!$B:$B,0))),"")</f>
        <v/>
      </c>
      <c r="C15" s="199" t="str">
        <f>IFERROR(IF(INDEX(CSV用中間!E:E,MATCH(ROW(C10),CSV用中間!$B:$B,0))="","",INDEX(CSV用中間!E:E,MATCH(ROW(C10),CSV用中間!$B:$B,0))),"")</f>
        <v/>
      </c>
      <c r="D15" s="199" t="str">
        <f>IFERROR(IF(INDEX(CSV用中間!F:F,MATCH(ROW(D10),CSV用中間!$B:$B,0))="","",INDEX(CSV用中間!F:F,MATCH(ROW(D10),CSV用中間!$B:$B,0))),"")</f>
        <v/>
      </c>
      <c r="E15" s="199" t="str">
        <f>IFERROR(IF(INDEX(CSV用中間!G:G,MATCH(ROW(E10),CSV用中間!$B:$B,0))="","",INDEX(CSV用中間!G:G,MATCH(ROW(E10),CSV用中間!$B:$B,0))),"")</f>
        <v/>
      </c>
      <c r="F15" s="199" t="str">
        <f>IFERROR(IF(INDEX(CSV用中間!H:H,MATCH(ROW(F10),CSV用中間!$B:$B,0))="","",INDEX(CSV用中間!H:H,MATCH(ROW(F10),CSV用中間!$B:$B,0))),"")</f>
        <v/>
      </c>
      <c r="G15" s="199" t="str">
        <f>IFERROR(IF(INDEX(CSV用中間!I:I,MATCH(ROW(G10),CSV用中間!$B:$B,0))="","",INDEX(CSV用中間!I:I,MATCH(ROW(G10),CSV用中間!$B:$B,0))),"")</f>
        <v/>
      </c>
      <c r="H15" s="199" t="str">
        <f>IFERROR(IF(INDEX(CSV用中間!J:J,MATCH(ROW(H10),CSV用中間!$B:$B,0))="","",INDEX(CSV用中間!J:J,MATCH(ROW(H10),CSV用中間!$B:$B,0))),"")</f>
        <v/>
      </c>
      <c r="I15" s="199" t="str">
        <f>IFERROR(IF(INDEX(CSV用中間!K:K,MATCH(ROW(I10),CSV用中間!$B:$B,0))="","",INDEX(CSV用中間!K:K,MATCH(ROW(I10),CSV用中間!$B:$B,0))),"")</f>
        <v/>
      </c>
      <c r="J15" s="199" t="str">
        <f>IFERROR(IF(INDEX(CSV用中間!L:L,MATCH(ROW(J10),CSV用中間!$B:$B,0))="","",INDEX(CSV用中間!L:L,MATCH(ROW(J10),CSV用中間!$B:$B,0))),"")</f>
        <v/>
      </c>
      <c r="K15" s="199" t="str">
        <f>IFERROR(IF(INDEX(CSV用中間!M:M,MATCH(ROW(K10),CSV用中間!$B:$B,0))="","",INDEX(CSV用中間!M:M,MATCH(ROW(K10),CSV用中間!$B:$B,0))),"")</f>
        <v/>
      </c>
      <c r="L15" s="199" t="str">
        <f>IFERROR(IF(INDEX(CSV用中間!N:N,MATCH(ROW(L10),CSV用中間!$B:$B,0))="","",INDEX(CSV用中間!N:N,MATCH(ROW(L10),CSV用中間!$B:$B,0))),"")</f>
        <v/>
      </c>
      <c r="M15" s="199" t="str">
        <f>IFERROR(IF(INDEX(CSV用中間!O:O,MATCH(ROW(M10),CSV用中間!$B:$B,0))="","",INDEX(CSV用中間!O:O,MATCH(ROW(M10),CSV用中間!$B:$B,0))),"")</f>
        <v/>
      </c>
      <c r="N15" s="199" t="str">
        <f>IFERROR(IF(INDEX(CSV用中間!P:P,MATCH(ROW(N10),CSV用中間!$B:$B,0))="","",INDEX(CSV用中間!P:P,MATCH(ROW(N10),CSV用中間!$B:$B,0))),"")</f>
        <v/>
      </c>
    </row>
    <row r="16" spans="1:14" x14ac:dyDescent="0.4">
      <c r="A16" s="199" t="str">
        <f>IFERROR(IF(INDEX(CSV用中間!C:C,MATCH(ROW(A11),CSV用中間!$B:$B,0))="","",INDEX(CSV用中間!C:C,MATCH(ROW(A11),CSV用中間!$B:$B,0))),"")</f>
        <v/>
      </c>
      <c r="B16" s="199" t="str">
        <f>IFERROR(IF(INDEX(CSV用中間!D:D,MATCH(ROW(B11),CSV用中間!$B:$B,0))="","",INDEX(CSV用中間!D:D,MATCH(ROW(B11),CSV用中間!$B:$B,0))),"")</f>
        <v/>
      </c>
      <c r="C16" s="199" t="str">
        <f>IFERROR(IF(INDEX(CSV用中間!E:E,MATCH(ROW(C11),CSV用中間!$B:$B,0))="","",INDEX(CSV用中間!E:E,MATCH(ROW(C11),CSV用中間!$B:$B,0))),"")</f>
        <v/>
      </c>
      <c r="D16" s="199" t="str">
        <f>IFERROR(IF(INDEX(CSV用中間!F:F,MATCH(ROW(D11),CSV用中間!$B:$B,0))="","",INDEX(CSV用中間!F:F,MATCH(ROW(D11),CSV用中間!$B:$B,0))),"")</f>
        <v/>
      </c>
      <c r="E16" s="199" t="str">
        <f>IFERROR(IF(INDEX(CSV用中間!G:G,MATCH(ROW(E11),CSV用中間!$B:$B,0))="","",INDEX(CSV用中間!G:G,MATCH(ROW(E11),CSV用中間!$B:$B,0))),"")</f>
        <v/>
      </c>
      <c r="F16" s="199" t="str">
        <f>IFERROR(IF(INDEX(CSV用中間!H:H,MATCH(ROW(F11),CSV用中間!$B:$B,0))="","",INDEX(CSV用中間!H:H,MATCH(ROW(F11),CSV用中間!$B:$B,0))),"")</f>
        <v/>
      </c>
      <c r="G16" s="199" t="str">
        <f>IFERROR(IF(INDEX(CSV用中間!I:I,MATCH(ROW(G11),CSV用中間!$B:$B,0))="","",INDEX(CSV用中間!I:I,MATCH(ROW(G11),CSV用中間!$B:$B,0))),"")</f>
        <v/>
      </c>
      <c r="H16" s="199" t="str">
        <f>IFERROR(IF(INDEX(CSV用中間!J:J,MATCH(ROW(H11),CSV用中間!$B:$B,0))="","",INDEX(CSV用中間!J:J,MATCH(ROW(H11),CSV用中間!$B:$B,0))),"")</f>
        <v/>
      </c>
      <c r="I16" s="199" t="str">
        <f>IFERROR(IF(INDEX(CSV用中間!K:K,MATCH(ROW(I11),CSV用中間!$B:$B,0))="","",INDEX(CSV用中間!K:K,MATCH(ROW(I11),CSV用中間!$B:$B,0))),"")</f>
        <v/>
      </c>
      <c r="J16" s="199" t="str">
        <f>IFERROR(IF(INDEX(CSV用中間!L:L,MATCH(ROW(J11),CSV用中間!$B:$B,0))="","",INDEX(CSV用中間!L:L,MATCH(ROW(J11),CSV用中間!$B:$B,0))),"")</f>
        <v/>
      </c>
      <c r="K16" s="199" t="str">
        <f>IFERROR(IF(INDEX(CSV用中間!M:M,MATCH(ROW(K11),CSV用中間!$B:$B,0))="","",INDEX(CSV用中間!M:M,MATCH(ROW(K11),CSV用中間!$B:$B,0))),"")</f>
        <v/>
      </c>
      <c r="L16" s="199" t="str">
        <f>IFERROR(IF(INDEX(CSV用中間!N:N,MATCH(ROW(L11),CSV用中間!$B:$B,0))="","",INDEX(CSV用中間!N:N,MATCH(ROW(L11),CSV用中間!$B:$B,0))),"")</f>
        <v/>
      </c>
      <c r="M16" s="199" t="str">
        <f>IFERROR(IF(INDEX(CSV用中間!O:O,MATCH(ROW(M11),CSV用中間!$B:$B,0))="","",INDEX(CSV用中間!O:O,MATCH(ROW(M11),CSV用中間!$B:$B,0))),"")</f>
        <v/>
      </c>
      <c r="N16" s="199" t="str">
        <f>IFERROR(IF(INDEX(CSV用中間!P:P,MATCH(ROW(N11),CSV用中間!$B:$B,0))="","",INDEX(CSV用中間!P:P,MATCH(ROW(N11),CSV用中間!$B:$B,0))),"")</f>
        <v/>
      </c>
    </row>
    <row r="17" spans="1:14" x14ac:dyDescent="0.4">
      <c r="A17" s="199" t="str">
        <f>IFERROR(IF(INDEX(CSV用中間!C:C,MATCH(ROW(A12),CSV用中間!$B:$B,0))="","",INDEX(CSV用中間!C:C,MATCH(ROW(A12),CSV用中間!$B:$B,0))),"")</f>
        <v/>
      </c>
      <c r="B17" s="199" t="str">
        <f>IFERROR(IF(INDEX(CSV用中間!D:D,MATCH(ROW(B12),CSV用中間!$B:$B,0))="","",INDEX(CSV用中間!D:D,MATCH(ROW(B12),CSV用中間!$B:$B,0))),"")</f>
        <v/>
      </c>
      <c r="C17" s="199" t="str">
        <f>IFERROR(IF(INDEX(CSV用中間!E:E,MATCH(ROW(C12),CSV用中間!$B:$B,0))="","",INDEX(CSV用中間!E:E,MATCH(ROW(C12),CSV用中間!$B:$B,0))),"")</f>
        <v/>
      </c>
      <c r="D17" s="199" t="str">
        <f>IFERROR(IF(INDEX(CSV用中間!F:F,MATCH(ROW(D12),CSV用中間!$B:$B,0))="","",INDEX(CSV用中間!F:F,MATCH(ROW(D12),CSV用中間!$B:$B,0))),"")</f>
        <v/>
      </c>
      <c r="E17" s="199" t="str">
        <f>IFERROR(IF(INDEX(CSV用中間!G:G,MATCH(ROW(E12),CSV用中間!$B:$B,0))="","",INDEX(CSV用中間!G:G,MATCH(ROW(E12),CSV用中間!$B:$B,0))),"")</f>
        <v/>
      </c>
      <c r="F17" s="199" t="str">
        <f>IFERROR(IF(INDEX(CSV用中間!H:H,MATCH(ROW(F12),CSV用中間!$B:$B,0))="","",INDEX(CSV用中間!H:H,MATCH(ROW(F12),CSV用中間!$B:$B,0))),"")</f>
        <v/>
      </c>
      <c r="G17" s="199" t="str">
        <f>IFERROR(IF(INDEX(CSV用中間!I:I,MATCH(ROW(G12),CSV用中間!$B:$B,0))="","",INDEX(CSV用中間!I:I,MATCH(ROW(G12),CSV用中間!$B:$B,0))),"")</f>
        <v/>
      </c>
      <c r="H17" s="199" t="str">
        <f>IFERROR(IF(INDEX(CSV用中間!J:J,MATCH(ROW(H12),CSV用中間!$B:$B,0))="","",INDEX(CSV用中間!J:J,MATCH(ROW(H12),CSV用中間!$B:$B,0))),"")</f>
        <v/>
      </c>
      <c r="I17" s="199" t="str">
        <f>IFERROR(IF(INDEX(CSV用中間!K:K,MATCH(ROW(I12),CSV用中間!$B:$B,0))="","",INDEX(CSV用中間!K:K,MATCH(ROW(I12),CSV用中間!$B:$B,0))),"")</f>
        <v/>
      </c>
      <c r="J17" s="199" t="str">
        <f>IFERROR(IF(INDEX(CSV用中間!L:L,MATCH(ROW(J12),CSV用中間!$B:$B,0))="","",INDEX(CSV用中間!L:L,MATCH(ROW(J12),CSV用中間!$B:$B,0))),"")</f>
        <v/>
      </c>
      <c r="K17" s="199" t="str">
        <f>IFERROR(IF(INDEX(CSV用中間!M:M,MATCH(ROW(K12),CSV用中間!$B:$B,0))="","",INDEX(CSV用中間!M:M,MATCH(ROW(K12),CSV用中間!$B:$B,0))),"")</f>
        <v/>
      </c>
      <c r="L17" s="199" t="str">
        <f>IFERROR(IF(INDEX(CSV用中間!N:N,MATCH(ROW(L12),CSV用中間!$B:$B,0))="","",INDEX(CSV用中間!N:N,MATCH(ROW(L12),CSV用中間!$B:$B,0))),"")</f>
        <v/>
      </c>
      <c r="M17" s="199" t="str">
        <f>IFERROR(IF(INDEX(CSV用中間!O:O,MATCH(ROW(M12),CSV用中間!$B:$B,0))="","",INDEX(CSV用中間!O:O,MATCH(ROW(M12),CSV用中間!$B:$B,0))),"")</f>
        <v/>
      </c>
      <c r="N17" s="199" t="str">
        <f>IFERROR(IF(INDEX(CSV用中間!P:P,MATCH(ROW(N12),CSV用中間!$B:$B,0))="","",INDEX(CSV用中間!P:P,MATCH(ROW(N12),CSV用中間!$B:$B,0))),"")</f>
        <v/>
      </c>
    </row>
    <row r="18" spans="1:14" x14ac:dyDescent="0.4">
      <c r="A18" s="199" t="str">
        <f>IFERROR(IF(INDEX(CSV用中間!C:C,MATCH(ROW(A13),CSV用中間!$B:$B,0))="","",INDEX(CSV用中間!C:C,MATCH(ROW(A13),CSV用中間!$B:$B,0))),"")</f>
        <v/>
      </c>
      <c r="B18" s="199" t="str">
        <f>IFERROR(IF(INDEX(CSV用中間!D:D,MATCH(ROW(B13),CSV用中間!$B:$B,0))="","",INDEX(CSV用中間!D:D,MATCH(ROW(B13),CSV用中間!$B:$B,0))),"")</f>
        <v/>
      </c>
      <c r="C18" s="199" t="str">
        <f>IFERROR(IF(INDEX(CSV用中間!E:E,MATCH(ROW(C13),CSV用中間!$B:$B,0))="","",INDEX(CSV用中間!E:E,MATCH(ROW(C13),CSV用中間!$B:$B,0))),"")</f>
        <v/>
      </c>
      <c r="D18" s="199" t="str">
        <f>IFERROR(IF(INDEX(CSV用中間!F:F,MATCH(ROW(D13),CSV用中間!$B:$B,0))="","",INDEX(CSV用中間!F:F,MATCH(ROW(D13),CSV用中間!$B:$B,0))),"")</f>
        <v/>
      </c>
      <c r="E18" s="199" t="str">
        <f>IFERROR(IF(INDEX(CSV用中間!G:G,MATCH(ROW(E13),CSV用中間!$B:$B,0))="","",INDEX(CSV用中間!G:G,MATCH(ROW(E13),CSV用中間!$B:$B,0))),"")</f>
        <v/>
      </c>
      <c r="F18" s="199" t="str">
        <f>IFERROR(IF(INDEX(CSV用中間!H:H,MATCH(ROW(F13),CSV用中間!$B:$B,0))="","",INDEX(CSV用中間!H:H,MATCH(ROW(F13),CSV用中間!$B:$B,0))),"")</f>
        <v/>
      </c>
      <c r="G18" s="199" t="str">
        <f>IFERROR(IF(INDEX(CSV用中間!I:I,MATCH(ROW(G13),CSV用中間!$B:$B,0))="","",INDEX(CSV用中間!I:I,MATCH(ROW(G13),CSV用中間!$B:$B,0))),"")</f>
        <v/>
      </c>
      <c r="H18" s="199" t="str">
        <f>IFERROR(IF(INDEX(CSV用中間!J:J,MATCH(ROW(H13),CSV用中間!$B:$B,0))="","",INDEX(CSV用中間!J:J,MATCH(ROW(H13),CSV用中間!$B:$B,0))),"")</f>
        <v/>
      </c>
      <c r="I18" s="199" t="str">
        <f>IFERROR(IF(INDEX(CSV用中間!K:K,MATCH(ROW(I13),CSV用中間!$B:$B,0))="","",INDEX(CSV用中間!K:K,MATCH(ROW(I13),CSV用中間!$B:$B,0))),"")</f>
        <v/>
      </c>
      <c r="J18" s="199" t="str">
        <f>IFERROR(IF(INDEX(CSV用中間!L:L,MATCH(ROW(J13),CSV用中間!$B:$B,0))="","",INDEX(CSV用中間!L:L,MATCH(ROW(J13),CSV用中間!$B:$B,0))),"")</f>
        <v/>
      </c>
      <c r="K18" s="199" t="str">
        <f>IFERROR(IF(INDEX(CSV用中間!M:M,MATCH(ROW(K13),CSV用中間!$B:$B,0))="","",INDEX(CSV用中間!M:M,MATCH(ROW(K13),CSV用中間!$B:$B,0))),"")</f>
        <v/>
      </c>
      <c r="L18" s="199" t="str">
        <f>IFERROR(IF(INDEX(CSV用中間!N:N,MATCH(ROW(L13),CSV用中間!$B:$B,0))="","",INDEX(CSV用中間!N:N,MATCH(ROW(L13),CSV用中間!$B:$B,0))),"")</f>
        <v/>
      </c>
      <c r="M18" s="199" t="str">
        <f>IFERROR(IF(INDEX(CSV用中間!O:O,MATCH(ROW(M13),CSV用中間!$B:$B,0))="","",INDEX(CSV用中間!O:O,MATCH(ROW(M13),CSV用中間!$B:$B,0))),"")</f>
        <v/>
      </c>
      <c r="N18" s="199" t="str">
        <f>IFERROR(IF(INDEX(CSV用中間!P:P,MATCH(ROW(N13),CSV用中間!$B:$B,0))="","",INDEX(CSV用中間!P:P,MATCH(ROW(N13),CSV用中間!$B:$B,0))),"")</f>
        <v/>
      </c>
    </row>
    <row r="19" spans="1:14" x14ac:dyDescent="0.4">
      <c r="A19" s="199" t="str">
        <f>IFERROR(IF(INDEX(CSV用中間!C:C,MATCH(ROW(A14),CSV用中間!$B:$B,0))="","",INDEX(CSV用中間!C:C,MATCH(ROW(A14),CSV用中間!$B:$B,0))),"")</f>
        <v/>
      </c>
      <c r="B19" s="199" t="str">
        <f>IFERROR(IF(INDEX(CSV用中間!D:D,MATCH(ROW(B14),CSV用中間!$B:$B,0))="","",INDEX(CSV用中間!D:D,MATCH(ROW(B14),CSV用中間!$B:$B,0))),"")</f>
        <v/>
      </c>
      <c r="C19" s="199" t="str">
        <f>IFERROR(IF(INDEX(CSV用中間!E:E,MATCH(ROW(C14),CSV用中間!$B:$B,0))="","",INDEX(CSV用中間!E:E,MATCH(ROW(C14),CSV用中間!$B:$B,0))),"")</f>
        <v/>
      </c>
      <c r="D19" s="199" t="str">
        <f>IFERROR(IF(INDEX(CSV用中間!F:F,MATCH(ROW(D14),CSV用中間!$B:$B,0))="","",INDEX(CSV用中間!F:F,MATCH(ROW(D14),CSV用中間!$B:$B,0))),"")</f>
        <v/>
      </c>
      <c r="E19" s="199" t="str">
        <f>IFERROR(IF(INDEX(CSV用中間!G:G,MATCH(ROW(E14),CSV用中間!$B:$B,0))="","",INDEX(CSV用中間!G:G,MATCH(ROW(E14),CSV用中間!$B:$B,0))),"")</f>
        <v/>
      </c>
      <c r="F19" s="199" t="str">
        <f>IFERROR(IF(INDEX(CSV用中間!H:H,MATCH(ROW(F14),CSV用中間!$B:$B,0))="","",INDEX(CSV用中間!H:H,MATCH(ROW(F14),CSV用中間!$B:$B,0))),"")</f>
        <v/>
      </c>
      <c r="G19" s="199" t="str">
        <f>IFERROR(IF(INDEX(CSV用中間!I:I,MATCH(ROW(G14),CSV用中間!$B:$B,0))="","",INDEX(CSV用中間!I:I,MATCH(ROW(G14),CSV用中間!$B:$B,0))),"")</f>
        <v/>
      </c>
      <c r="H19" s="199" t="str">
        <f>IFERROR(IF(INDEX(CSV用中間!J:J,MATCH(ROW(H14),CSV用中間!$B:$B,0))="","",INDEX(CSV用中間!J:J,MATCH(ROW(H14),CSV用中間!$B:$B,0))),"")</f>
        <v/>
      </c>
      <c r="I19" s="199" t="str">
        <f>IFERROR(IF(INDEX(CSV用中間!K:K,MATCH(ROW(I14),CSV用中間!$B:$B,0))="","",INDEX(CSV用中間!K:K,MATCH(ROW(I14),CSV用中間!$B:$B,0))),"")</f>
        <v/>
      </c>
      <c r="J19" s="199" t="str">
        <f>IFERROR(IF(INDEX(CSV用中間!L:L,MATCH(ROW(J14),CSV用中間!$B:$B,0))="","",INDEX(CSV用中間!L:L,MATCH(ROW(J14),CSV用中間!$B:$B,0))),"")</f>
        <v/>
      </c>
      <c r="K19" s="199" t="str">
        <f>IFERROR(IF(INDEX(CSV用中間!M:M,MATCH(ROW(K14),CSV用中間!$B:$B,0))="","",INDEX(CSV用中間!M:M,MATCH(ROW(K14),CSV用中間!$B:$B,0))),"")</f>
        <v/>
      </c>
      <c r="L19" s="199" t="str">
        <f>IFERROR(IF(INDEX(CSV用中間!N:N,MATCH(ROW(L14),CSV用中間!$B:$B,0))="","",INDEX(CSV用中間!N:N,MATCH(ROW(L14),CSV用中間!$B:$B,0))),"")</f>
        <v/>
      </c>
      <c r="M19" s="199" t="str">
        <f>IFERROR(IF(INDEX(CSV用中間!O:O,MATCH(ROW(M14),CSV用中間!$B:$B,0))="","",INDEX(CSV用中間!O:O,MATCH(ROW(M14),CSV用中間!$B:$B,0))),"")</f>
        <v/>
      </c>
      <c r="N19" s="199" t="str">
        <f>IFERROR(IF(INDEX(CSV用中間!P:P,MATCH(ROW(N14),CSV用中間!$B:$B,0))="","",INDEX(CSV用中間!P:P,MATCH(ROW(N14),CSV用中間!$B:$B,0))),"")</f>
        <v/>
      </c>
    </row>
    <row r="20" spans="1:14" x14ac:dyDescent="0.4">
      <c r="A20" s="199" t="str">
        <f>IFERROR(IF(INDEX(CSV用中間!C:C,MATCH(ROW(A15),CSV用中間!$B:$B,0))="","",INDEX(CSV用中間!C:C,MATCH(ROW(A15),CSV用中間!$B:$B,0))),"")</f>
        <v/>
      </c>
      <c r="B20" s="199" t="str">
        <f>IFERROR(IF(INDEX(CSV用中間!D:D,MATCH(ROW(B15),CSV用中間!$B:$B,0))="","",INDEX(CSV用中間!D:D,MATCH(ROW(B15),CSV用中間!$B:$B,0))),"")</f>
        <v/>
      </c>
      <c r="C20" s="199" t="str">
        <f>IFERROR(IF(INDEX(CSV用中間!E:E,MATCH(ROW(C15),CSV用中間!$B:$B,0))="","",INDEX(CSV用中間!E:E,MATCH(ROW(C15),CSV用中間!$B:$B,0))),"")</f>
        <v/>
      </c>
      <c r="D20" s="199" t="str">
        <f>IFERROR(IF(INDEX(CSV用中間!F:F,MATCH(ROW(D15),CSV用中間!$B:$B,0))="","",INDEX(CSV用中間!F:F,MATCH(ROW(D15),CSV用中間!$B:$B,0))),"")</f>
        <v/>
      </c>
      <c r="E20" s="199" t="str">
        <f>IFERROR(IF(INDEX(CSV用中間!G:G,MATCH(ROW(E15),CSV用中間!$B:$B,0))="","",INDEX(CSV用中間!G:G,MATCH(ROW(E15),CSV用中間!$B:$B,0))),"")</f>
        <v/>
      </c>
      <c r="F20" s="199" t="str">
        <f>IFERROR(IF(INDEX(CSV用中間!H:H,MATCH(ROW(F15),CSV用中間!$B:$B,0))="","",INDEX(CSV用中間!H:H,MATCH(ROW(F15),CSV用中間!$B:$B,0))),"")</f>
        <v/>
      </c>
      <c r="G20" s="199" t="str">
        <f>IFERROR(IF(INDEX(CSV用中間!I:I,MATCH(ROW(G15),CSV用中間!$B:$B,0))="","",INDEX(CSV用中間!I:I,MATCH(ROW(G15),CSV用中間!$B:$B,0))),"")</f>
        <v/>
      </c>
      <c r="H20" s="199" t="str">
        <f>IFERROR(IF(INDEX(CSV用中間!J:J,MATCH(ROW(H15),CSV用中間!$B:$B,0))="","",INDEX(CSV用中間!J:J,MATCH(ROW(H15),CSV用中間!$B:$B,0))),"")</f>
        <v/>
      </c>
      <c r="I20" s="199" t="str">
        <f>IFERROR(IF(INDEX(CSV用中間!K:K,MATCH(ROW(I15),CSV用中間!$B:$B,0))="","",INDEX(CSV用中間!K:K,MATCH(ROW(I15),CSV用中間!$B:$B,0))),"")</f>
        <v/>
      </c>
      <c r="J20" s="199" t="str">
        <f>IFERROR(IF(INDEX(CSV用中間!L:L,MATCH(ROW(J15),CSV用中間!$B:$B,0))="","",INDEX(CSV用中間!L:L,MATCH(ROW(J15),CSV用中間!$B:$B,0))),"")</f>
        <v/>
      </c>
      <c r="K20" s="199" t="str">
        <f>IFERROR(IF(INDEX(CSV用中間!M:M,MATCH(ROW(K15),CSV用中間!$B:$B,0))="","",INDEX(CSV用中間!M:M,MATCH(ROW(K15),CSV用中間!$B:$B,0))),"")</f>
        <v/>
      </c>
      <c r="L20" s="199" t="str">
        <f>IFERROR(IF(INDEX(CSV用中間!N:N,MATCH(ROW(L15),CSV用中間!$B:$B,0))="","",INDEX(CSV用中間!N:N,MATCH(ROW(L15),CSV用中間!$B:$B,0))),"")</f>
        <v/>
      </c>
      <c r="M20" s="199" t="str">
        <f>IFERROR(IF(INDEX(CSV用中間!O:O,MATCH(ROW(M15),CSV用中間!$B:$B,0))="","",INDEX(CSV用中間!O:O,MATCH(ROW(M15),CSV用中間!$B:$B,0))),"")</f>
        <v/>
      </c>
      <c r="N20" s="199" t="str">
        <f>IFERROR(IF(INDEX(CSV用中間!P:P,MATCH(ROW(N15),CSV用中間!$B:$B,0))="","",INDEX(CSV用中間!P:P,MATCH(ROW(N15),CSV用中間!$B:$B,0))),"")</f>
        <v/>
      </c>
    </row>
    <row r="21" spans="1:14" x14ac:dyDescent="0.4">
      <c r="A21" s="199" t="str">
        <f>IFERROR(IF(INDEX(CSV用中間!C:C,MATCH(ROW(A16),CSV用中間!$B:$B,0))="","",INDEX(CSV用中間!C:C,MATCH(ROW(A16),CSV用中間!$B:$B,0))),"")</f>
        <v/>
      </c>
      <c r="B21" s="199" t="str">
        <f>IFERROR(IF(INDEX(CSV用中間!D:D,MATCH(ROW(B16),CSV用中間!$B:$B,0))="","",INDEX(CSV用中間!D:D,MATCH(ROW(B16),CSV用中間!$B:$B,0))),"")</f>
        <v/>
      </c>
      <c r="C21" s="199" t="str">
        <f>IFERROR(IF(INDEX(CSV用中間!E:E,MATCH(ROW(C16),CSV用中間!$B:$B,0))="","",INDEX(CSV用中間!E:E,MATCH(ROW(C16),CSV用中間!$B:$B,0))),"")</f>
        <v/>
      </c>
      <c r="D21" s="199" t="str">
        <f>IFERROR(IF(INDEX(CSV用中間!F:F,MATCH(ROW(D16),CSV用中間!$B:$B,0))="","",INDEX(CSV用中間!F:F,MATCH(ROW(D16),CSV用中間!$B:$B,0))),"")</f>
        <v/>
      </c>
      <c r="E21" s="199" t="str">
        <f>IFERROR(IF(INDEX(CSV用中間!G:G,MATCH(ROW(E16),CSV用中間!$B:$B,0))="","",INDEX(CSV用中間!G:G,MATCH(ROW(E16),CSV用中間!$B:$B,0))),"")</f>
        <v/>
      </c>
      <c r="F21" s="199" t="str">
        <f>IFERROR(IF(INDEX(CSV用中間!H:H,MATCH(ROW(F16),CSV用中間!$B:$B,0))="","",INDEX(CSV用中間!H:H,MATCH(ROW(F16),CSV用中間!$B:$B,0))),"")</f>
        <v/>
      </c>
      <c r="G21" s="199" t="str">
        <f>IFERROR(IF(INDEX(CSV用中間!I:I,MATCH(ROW(G16),CSV用中間!$B:$B,0))="","",INDEX(CSV用中間!I:I,MATCH(ROW(G16),CSV用中間!$B:$B,0))),"")</f>
        <v/>
      </c>
      <c r="H21" s="199" t="str">
        <f>IFERROR(IF(INDEX(CSV用中間!J:J,MATCH(ROW(H16),CSV用中間!$B:$B,0))="","",INDEX(CSV用中間!J:J,MATCH(ROW(H16),CSV用中間!$B:$B,0))),"")</f>
        <v/>
      </c>
      <c r="I21" s="199" t="str">
        <f>IFERROR(IF(INDEX(CSV用中間!K:K,MATCH(ROW(I16),CSV用中間!$B:$B,0))="","",INDEX(CSV用中間!K:K,MATCH(ROW(I16),CSV用中間!$B:$B,0))),"")</f>
        <v/>
      </c>
      <c r="J21" s="199" t="str">
        <f>IFERROR(IF(INDEX(CSV用中間!L:L,MATCH(ROW(J16),CSV用中間!$B:$B,0))="","",INDEX(CSV用中間!L:L,MATCH(ROW(J16),CSV用中間!$B:$B,0))),"")</f>
        <v/>
      </c>
      <c r="K21" s="199" t="str">
        <f>IFERROR(IF(INDEX(CSV用中間!M:M,MATCH(ROW(K16),CSV用中間!$B:$B,0))="","",INDEX(CSV用中間!M:M,MATCH(ROW(K16),CSV用中間!$B:$B,0))),"")</f>
        <v/>
      </c>
      <c r="L21" s="199" t="str">
        <f>IFERROR(IF(INDEX(CSV用中間!N:N,MATCH(ROW(L16),CSV用中間!$B:$B,0))="","",INDEX(CSV用中間!N:N,MATCH(ROW(L16),CSV用中間!$B:$B,0))),"")</f>
        <v/>
      </c>
      <c r="M21" s="199" t="str">
        <f>IFERROR(IF(INDEX(CSV用中間!O:O,MATCH(ROW(M16),CSV用中間!$B:$B,0))="","",INDEX(CSV用中間!O:O,MATCH(ROW(M16),CSV用中間!$B:$B,0))),"")</f>
        <v/>
      </c>
      <c r="N21" s="199" t="str">
        <f>IFERROR(IF(INDEX(CSV用中間!P:P,MATCH(ROW(N16),CSV用中間!$B:$B,0))="","",INDEX(CSV用中間!P:P,MATCH(ROW(N16),CSV用中間!$B:$B,0))),"")</f>
        <v/>
      </c>
    </row>
    <row r="22" spans="1:14" x14ac:dyDescent="0.4">
      <c r="A22" s="199" t="str">
        <f>IFERROR(IF(INDEX(CSV用中間!C:C,MATCH(ROW(A17),CSV用中間!$B:$B,0))="","",INDEX(CSV用中間!C:C,MATCH(ROW(A17),CSV用中間!$B:$B,0))),"")</f>
        <v/>
      </c>
      <c r="B22" s="199" t="str">
        <f>IFERROR(IF(INDEX(CSV用中間!D:D,MATCH(ROW(B17),CSV用中間!$B:$B,0))="","",INDEX(CSV用中間!D:D,MATCH(ROW(B17),CSV用中間!$B:$B,0))),"")</f>
        <v/>
      </c>
      <c r="C22" s="199" t="str">
        <f>IFERROR(IF(INDEX(CSV用中間!E:E,MATCH(ROW(C17),CSV用中間!$B:$B,0))="","",INDEX(CSV用中間!E:E,MATCH(ROW(C17),CSV用中間!$B:$B,0))),"")</f>
        <v/>
      </c>
      <c r="D22" s="199" t="str">
        <f>IFERROR(IF(INDEX(CSV用中間!F:F,MATCH(ROW(D17),CSV用中間!$B:$B,0))="","",INDEX(CSV用中間!F:F,MATCH(ROW(D17),CSV用中間!$B:$B,0))),"")</f>
        <v/>
      </c>
      <c r="E22" s="199" t="str">
        <f>IFERROR(IF(INDEX(CSV用中間!G:G,MATCH(ROW(E17),CSV用中間!$B:$B,0))="","",INDEX(CSV用中間!G:G,MATCH(ROW(E17),CSV用中間!$B:$B,0))),"")</f>
        <v/>
      </c>
      <c r="F22" s="199" t="str">
        <f>IFERROR(IF(INDEX(CSV用中間!H:H,MATCH(ROW(F17),CSV用中間!$B:$B,0))="","",INDEX(CSV用中間!H:H,MATCH(ROW(F17),CSV用中間!$B:$B,0))),"")</f>
        <v/>
      </c>
      <c r="G22" s="199" t="str">
        <f>IFERROR(IF(INDEX(CSV用中間!I:I,MATCH(ROW(G17),CSV用中間!$B:$B,0))="","",INDEX(CSV用中間!I:I,MATCH(ROW(G17),CSV用中間!$B:$B,0))),"")</f>
        <v/>
      </c>
      <c r="H22" s="199" t="str">
        <f>IFERROR(IF(INDEX(CSV用中間!J:J,MATCH(ROW(H17),CSV用中間!$B:$B,0))="","",INDEX(CSV用中間!J:J,MATCH(ROW(H17),CSV用中間!$B:$B,0))),"")</f>
        <v/>
      </c>
      <c r="I22" s="199" t="str">
        <f>IFERROR(IF(INDEX(CSV用中間!K:K,MATCH(ROW(I17),CSV用中間!$B:$B,0))="","",INDEX(CSV用中間!K:K,MATCH(ROW(I17),CSV用中間!$B:$B,0))),"")</f>
        <v/>
      </c>
      <c r="J22" s="199" t="str">
        <f>IFERROR(IF(INDEX(CSV用中間!L:L,MATCH(ROW(J17),CSV用中間!$B:$B,0))="","",INDEX(CSV用中間!L:L,MATCH(ROW(J17),CSV用中間!$B:$B,0))),"")</f>
        <v/>
      </c>
      <c r="K22" s="199" t="str">
        <f>IFERROR(IF(INDEX(CSV用中間!M:M,MATCH(ROW(K17),CSV用中間!$B:$B,0))="","",INDEX(CSV用中間!M:M,MATCH(ROW(K17),CSV用中間!$B:$B,0))),"")</f>
        <v/>
      </c>
      <c r="L22" s="199" t="str">
        <f>IFERROR(IF(INDEX(CSV用中間!N:N,MATCH(ROW(L17),CSV用中間!$B:$B,0))="","",INDEX(CSV用中間!N:N,MATCH(ROW(L17),CSV用中間!$B:$B,0))),"")</f>
        <v/>
      </c>
      <c r="M22" s="199" t="str">
        <f>IFERROR(IF(INDEX(CSV用中間!O:O,MATCH(ROW(M17),CSV用中間!$B:$B,0))="","",INDEX(CSV用中間!O:O,MATCH(ROW(M17),CSV用中間!$B:$B,0))),"")</f>
        <v/>
      </c>
      <c r="N22" s="199" t="str">
        <f>IFERROR(IF(INDEX(CSV用中間!P:P,MATCH(ROW(N17),CSV用中間!$B:$B,0))="","",INDEX(CSV用中間!P:P,MATCH(ROW(N17),CSV用中間!$B:$B,0))),"")</f>
        <v/>
      </c>
    </row>
    <row r="23" spans="1:14" x14ac:dyDescent="0.4">
      <c r="A23" s="199" t="str">
        <f>IFERROR(IF(INDEX(CSV用中間!C:C,MATCH(ROW(A18),CSV用中間!$B:$B,0))="","",INDEX(CSV用中間!C:C,MATCH(ROW(A18),CSV用中間!$B:$B,0))),"")</f>
        <v/>
      </c>
      <c r="B23" s="199" t="str">
        <f>IFERROR(IF(INDEX(CSV用中間!D:D,MATCH(ROW(B18),CSV用中間!$B:$B,0))="","",INDEX(CSV用中間!D:D,MATCH(ROW(B18),CSV用中間!$B:$B,0))),"")</f>
        <v/>
      </c>
      <c r="C23" s="199" t="str">
        <f>IFERROR(IF(INDEX(CSV用中間!E:E,MATCH(ROW(C18),CSV用中間!$B:$B,0))="","",INDEX(CSV用中間!E:E,MATCH(ROW(C18),CSV用中間!$B:$B,0))),"")</f>
        <v/>
      </c>
      <c r="D23" s="199" t="str">
        <f>IFERROR(IF(INDEX(CSV用中間!F:F,MATCH(ROW(D18),CSV用中間!$B:$B,0))="","",INDEX(CSV用中間!F:F,MATCH(ROW(D18),CSV用中間!$B:$B,0))),"")</f>
        <v/>
      </c>
      <c r="E23" s="199" t="str">
        <f>IFERROR(IF(INDEX(CSV用中間!G:G,MATCH(ROW(E18),CSV用中間!$B:$B,0))="","",INDEX(CSV用中間!G:G,MATCH(ROW(E18),CSV用中間!$B:$B,0))),"")</f>
        <v/>
      </c>
      <c r="F23" s="199" t="str">
        <f>IFERROR(IF(INDEX(CSV用中間!H:H,MATCH(ROW(F18),CSV用中間!$B:$B,0))="","",INDEX(CSV用中間!H:H,MATCH(ROW(F18),CSV用中間!$B:$B,0))),"")</f>
        <v/>
      </c>
      <c r="G23" s="199" t="str">
        <f>IFERROR(IF(INDEX(CSV用中間!I:I,MATCH(ROW(G18),CSV用中間!$B:$B,0))="","",INDEX(CSV用中間!I:I,MATCH(ROW(G18),CSV用中間!$B:$B,0))),"")</f>
        <v/>
      </c>
      <c r="H23" s="199" t="str">
        <f>IFERROR(IF(INDEX(CSV用中間!J:J,MATCH(ROW(H18),CSV用中間!$B:$B,0))="","",INDEX(CSV用中間!J:J,MATCH(ROW(H18),CSV用中間!$B:$B,0))),"")</f>
        <v/>
      </c>
      <c r="I23" s="199" t="str">
        <f>IFERROR(IF(INDEX(CSV用中間!K:K,MATCH(ROW(I18),CSV用中間!$B:$B,0))="","",INDEX(CSV用中間!K:K,MATCH(ROW(I18),CSV用中間!$B:$B,0))),"")</f>
        <v/>
      </c>
      <c r="J23" s="199" t="str">
        <f>IFERROR(IF(INDEX(CSV用中間!L:L,MATCH(ROW(J18),CSV用中間!$B:$B,0))="","",INDEX(CSV用中間!L:L,MATCH(ROW(J18),CSV用中間!$B:$B,0))),"")</f>
        <v/>
      </c>
      <c r="K23" s="199" t="str">
        <f>IFERROR(IF(INDEX(CSV用中間!M:M,MATCH(ROW(K18),CSV用中間!$B:$B,0))="","",INDEX(CSV用中間!M:M,MATCH(ROW(K18),CSV用中間!$B:$B,0))),"")</f>
        <v/>
      </c>
      <c r="L23" s="199" t="str">
        <f>IFERROR(IF(INDEX(CSV用中間!N:N,MATCH(ROW(L18),CSV用中間!$B:$B,0))="","",INDEX(CSV用中間!N:N,MATCH(ROW(L18),CSV用中間!$B:$B,0))),"")</f>
        <v/>
      </c>
      <c r="M23" s="199" t="str">
        <f>IFERROR(IF(INDEX(CSV用中間!O:O,MATCH(ROW(M18),CSV用中間!$B:$B,0))="","",INDEX(CSV用中間!O:O,MATCH(ROW(M18),CSV用中間!$B:$B,0))),"")</f>
        <v/>
      </c>
      <c r="N23" s="199" t="str">
        <f>IFERROR(IF(INDEX(CSV用中間!P:P,MATCH(ROW(N18),CSV用中間!$B:$B,0))="","",INDEX(CSV用中間!P:P,MATCH(ROW(N18),CSV用中間!$B:$B,0))),"")</f>
        <v/>
      </c>
    </row>
    <row r="24" spans="1:14" x14ac:dyDescent="0.4">
      <c r="A24" s="199" t="str">
        <f>IFERROR(IF(INDEX(CSV用中間!C:C,MATCH(ROW(A19),CSV用中間!$B:$B,0))="","",INDEX(CSV用中間!C:C,MATCH(ROW(A19),CSV用中間!$B:$B,0))),"")</f>
        <v/>
      </c>
      <c r="B24" s="199" t="str">
        <f>IFERROR(IF(INDEX(CSV用中間!D:D,MATCH(ROW(B19),CSV用中間!$B:$B,0))="","",INDEX(CSV用中間!D:D,MATCH(ROW(B19),CSV用中間!$B:$B,0))),"")</f>
        <v/>
      </c>
      <c r="C24" s="199" t="str">
        <f>IFERROR(IF(INDEX(CSV用中間!E:E,MATCH(ROW(C19),CSV用中間!$B:$B,0))="","",INDEX(CSV用中間!E:E,MATCH(ROW(C19),CSV用中間!$B:$B,0))),"")</f>
        <v/>
      </c>
      <c r="D24" s="199" t="str">
        <f>IFERROR(IF(INDEX(CSV用中間!F:F,MATCH(ROW(D19),CSV用中間!$B:$B,0))="","",INDEX(CSV用中間!F:F,MATCH(ROW(D19),CSV用中間!$B:$B,0))),"")</f>
        <v/>
      </c>
      <c r="E24" s="199" t="str">
        <f>IFERROR(IF(INDEX(CSV用中間!G:G,MATCH(ROW(E19),CSV用中間!$B:$B,0))="","",INDEX(CSV用中間!G:G,MATCH(ROW(E19),CSV用中間!$B:$B,0))),"")</f>
        <v/>
      </c>
      <c r="F24" s="199" t="str">
        <f>IFERROR(IF(INDEX(CSV用中間!H:H,MATCH(ROW(F19),CSV用中間!$B:$B,0))="","",INDEX(CSV用中間!H:H,MATCH(ROW(F19),CSV用中間!$B:$B,0))),"")</f>
        <v/>
      </c>
      <c r="G24" s="199" t="str">
        <f>IFERROR(IF(INDEX(CSV用中間!I:I,MATCH(ROW(G19),CSV用中間!$B:$B,0))="","",INDEX(CSV用中間!I:I,MATCH(ROW(G19),CSV用中間!$B:$B,0))),"")</f>
        <v/>
      </c>
      <c r="H24" s="199" t="str">
        <f>IFERROR(IF(INDEX(CSV用中間!J:J,MATCH(ROW(H19),CSV用中間!$B:$B,0))="","",INDEX(CSV用中間!J:J,MATCH(ROW(H19),CSV用中間!$B:$B,0))),"")</f>
        <v/>
      </c>
      <c r="I24" s="199" t="str">
        <f>IFERROR(IF(INDEX(CSV用中間!K:K,MATCH(ROW(I19),CSV用中間!$B:$B,0))="","",INDEX(CSV用中間!K:K,MATCH(ROW(I19),CSV用中間!$B:$B,0))),"")</f>
        <v/>
      </c>
      <c r="J24" s="199" t="str">
        <f>IFERROR(IF(INDEX(CSV用中間!L:L,MATCH(ROW(J19),CSV用中間!$B:$B,0))="","",INDEX(CSV用中間!L:L,MATCH(ROW(J19),CSV用中間!$B:$B,0))),"")</f>
        <v/>
      </c>
      <c r="K24" s="199" t="str">
        <f>IFERROR(IF(INDEX(CSV用中間!M:M,MATCH(ROW(K19),CSV用中間!$B:$B,0))="","",INDEX(CSV用中間!M:M,MATCH(ROW(K19),CSV用中間!$B:$B,0))),"")</f>
        <v/>
      </c>
      <c r="L24" s="199" t="str">
        <f>IFERROR(IF(INDEX(CSV用中間!N:N,MATCH(ROW(L19),CSV用中間!$B:$B,0))="","",INDEX(CSV用中間!N:N,MATCH(ROW(L19),CSV用中間!$B:$B,0))),"")</f>
        <v/>
      </c>
      <c r="M24" s="199" t="str">
        <f>IFERROR(IF(INDEX(CSV用中間!O:O,MATCH(ROW(M19),CSV用中間!$B:$B,0))="","",INDEX(CSV用中間!O:O,MATCH(ROW(M19),CSV用中間!$B:$B,0))),"")</f>
        <v/>
      </c>
      <c r="N24" s="199" t="str">
        <f>IFERROR(IF(INDEX(CSV用中間!P:P,MATCH(ROW(N19),CSV用中間!$B:$B,0))="","",INDEX(CSV用中間!P:P,MATCH(ROW(N19),CSV用中間!$B:$B,0))),"")</f>
        <v/>
      </c>
    </row>
    <row r="25" spans="1:14" x14ac:dyDescent="0.4">
      <c r="A25" s="199" t="str">
        <f>IFERROR(IF(INDEX(CSV用中間!C:C,MATCH(ROW(A20),CSV用中間!$B:$B,0))="","",INDEX(CSV用中間!C:C,MATCH(ROW(A20),CSV用中間!$B:$B,0))),"")</f>
        <v/>
      </c>
      <c r="B25" s="199" t="str">
        <f>IFERROR(IF(INDEX(CSV用中間!D:D,MATCH(ROW(B20),CSV用中間!$B:$B,0))="","",INDEX(CSV用中間!D:D,MATCH(ROW(B20),CSV用中間!$B:$B,0))),"")</f>
        <v/>
      </c>
      <c r="C25" s="199" t="str">
        <f>IFERROR(IF(INDEX(CSV用中間!E:E,MATCH(ROW(C20),CSV用中間!$B:$B,0))="","",INDEX(CSV用中間!E:E,MATCH(ROW(C20),CSV用中間!$B:$B,0))),"")</f>
        <v/>
      </c>
      <c r="D25" s="199" t="str">
        <f>IFERROR(IF(INDEX(CSV用中間!F:F,MATCH(ROW(D20),CSV用中間!$B:$B,0))="","",INDEX(CSV用中間!F:F,MATCH(ROW(D20),CSV用中間!$B:$B,0))),"")</f>
        <v/>
      </c>
      <c r="E25" s="199" t="str">
        <f>IFERROR(IF(INDEX(CSV用中間!G:G,MATCH(ROW(E20),CSV用中間!$B:$B,0))="","",INDEX(CSV用中間!G:G,MATCH(ROW(E20),CSV用中間!$B:$B,0))),"")</f>
        <v/>
      </c>
      <c r="F25" s="199" t="str">
        <f>IFERROR(IF(INDEX(CSV用中間!H:H,MATCH(ROW(F20),CSV用中間!$B:$B,0))="","",INDEX(CSV用中間!H:H,MATCH(ROW(F20),CSV用中間!$B:$B,0))),"")</f>
        <v/>
      </c>
      <c r="G25" s="199" t="str">
        <f>IFERROR(IF(INDEX(CSV用中間!I:I,MATCH(ROW(G20),CSV用中間!$B:$B,0))="","",INDEX(CSV用中間!I:I,MATCH(ROW(G20),CSV用中間!$B:$B,0))),"")</f>
        <v/>
      </c>
      <c r="H25" s="199" t="str">
        <f>IFERROR(IF(INDEX(CSV用中間!J:J,MATCH(ROW(H20),CSV用中間!$B:$B,0))="","",INDEX(CSV用中間!J:J,MATCH(ROW(H20),CSV用中間!$B:$B,0))),"")</f>
        <v/>
      </c>
      <c r="I25" s="199" t="str">
        <f>IFERROR(IF(INDEX(CSV用中間!K:K,MATCH(ROW(I20),CSV用中間!$B:$B,0))="","",INDEX(CSV用中間!K:K,MATCH(ROW(I20),CSV用中間!$B:$B,0))),"")</f>
        <v/>
      </c>
      <c r="J25" s="199" t="str">
        <f>IFERROR(IF(INDEX(CSV用中間!L:L,MATCH(ROW(J20),CSV用中間!$B:$B,0))="","",INDEX(CSV用中間!L:L,MATCH(ROW(J20),CSV用中間!$B:$B,0))),"")</f>
        <v/>
      </c>
      <c r="K25" s="199" t="str">
        <f>IFERROR(IF(INDEX(CSV用中間!M:M,MATCH(ROW(K20),CSV用中間!$B:$B,0))="","",INDEX(CSV用中間!M:M,MATCH(ROW(K20),CSV用中間!$B:$B,0))),"")</f>
        <v/>
      </c>
      <c r="L25" s="199" t="str">
        <f>IFERROR(IF(INDEX(CSV用中間!N:N,MATCH(ROW(L20),CSV用中間!$B:$B,0))="","",INDEX(CSV用中間!N:N,MATCH(ROW(L20),CSV用中間!$B:$B,0))),"")</f>
        <v/>
      </c>
      <c r="M25" s="199" t="str">
        <f>IFERROR(IF(INDEX(CSV用中間!O:O,MATCH(ROW(M20),CSV用中間!$B:$B,0))="","",INDEX(CSV用中間!O:O,MATCH(ROW(M20),CSV用中間!$B:$B,0))),"")</f>
        <v/>
      </c>
      <c r="N25" s="199" t="str">
        <f>IFERROR(IF(INDEX(CSV用中間!P:P,MATCH(ROW(N20),CSV用中間!$B:$B,0))="","",INDEX(CSV用中間!P:P,MATCH(ROW(N20),CSV用中間!$B:$B,0))),"")</f>
        <v/>
      </c>
    </row>
    <row r="26" spans="1:14" x14ac:dyDescent="0.4">
      <c r="A26" s="199" t="str">
        <f>IFERROR(IF(INDEX(CSV用中間!C:C,MATCH(ROW(A21),CSV用中間!$B:$B,0))="","",INDEX(CSV用中間!C:C,MATCH(ROW(A21),CSV用中間!$B:$B,0))),"")</f>
        <v/>
      </c>
      <c r="B26" s="199" t="str">
        <f>IFERROR(IF(INDEX(CSV用中間!D:D,MATCH(ROW(B21),CSV用中間!$B:$B,0))="","",INDEX(CSV用中間!D:D,MATCH(ROW(B21),CSV用中間!$B:$B,0))),"")</f>
        <v/>
      </c>
      <c r="C26" s="199" t="str">
        <f>IFERROR(IF(INDEX(CSV用中間!E:E,MATCH(ROW(C21),CSV用中間!$B:$B,0))="","",INDEX(CSV用中間!E:E,MATCH(ROW(C21),CSV用中間!$B:$B,0))),"")</f>
        <v/>
      </c>
      <c r="D26" s="199" t="str">
        <f>IFERROR(IF(INDEX(CSV用中間!F:F,MATCH(ROW(D21),CSV用中間!$B:$B,0))="","",INDEX(CSV用中間!F:F,MATCH(ROW(D21),CSV用中間!$B:$B,0))),"")</f>
        <v/>
      </c>
      <c r="E26" s="199" t="str">
        <f>IFERROR(IF(INDEX(CSV用中間!G:G,MATCH(ROW(E21),CSV用中間!$B:$B,0))="","",INDEX(CSV用中間!G:G,MATCH(ROW(E21),CSV用中間!$B:$B,0))),"")</f>
        <v/>
      </c>
      <c r="F26" s="199" t="str">
        <f>IFERROR(IF(INDEX(CSV用中間!H:H,MATCH(ROW(F21),CSV用中間!$B:$B,0))="","",INDEX(CSV用中間!H:H,MATCH(ROW(F21),CSV用中間!$B:$B,0))),"")</f>
        <v/>
      </c>
      <c r="G26" s="199" t="str">
        <f>IFERROR(IF(INDEX(CSV用中間!I:I,MATCH(ROW(G21),CSV用中間!$B:$B,0))="","",INDEX(CSV用中間!I:I,MATCH(ROW(G21),CSV用中間!$B:$B,0))),"")</f>
        <v/>
      </c>
      <c r="H26" s="199" t="str">
        <f>IFERROR(IF(INDEX(CSV用中間!J:J,MATCH(ROW(H21),CSV用中間!$B:$B,0))="","",INDEX(CSV用中間!J:J,MATCH(ROW(H21),CSV用中間!$B:$B,0))),"")</f>
        <v/>
      </c>
      <c r="I26" s="199" t="str">
        <f>IFERROR(IF(INDEX(CSV用中間!K:K,MATCH(ROW(I21),CSV用中間!$B:$B,0))="","",INDEX(CSV用中間!K:K,MATCH(ROW(I21),CSV用中間!$B:$B,0))),"")</f>
        <v/>
      </c>
      <c r="J26" s="199" t="str">
        <f>IFERROR(IF(INDEX(CSV用中間!L:L,MATCH(ROW(J21),CSV用中間!$B:$B,0))="","",INDEX(CSV用中間!L:L,MATCH(ROW(J21),CSV用中間!$B:$B,0))),"")</f>
        <v/>
      </c>
      <c r="K26" s="199" t="str">
        <f>IFERROR(IF(INDEX(CSV用中間!M:M,MATCH(ROW(K21),CSV用中間!$B:$B,0))="","",INDEX(CSV用中間!M:M,MATCH(ROW(K21),CSV用中間!$B:$B,0))),"")</f>
        <v/>
      </c>
      <c r="L26" s="199" t="str">
        <f>IFERROR(IF(INDEX(CSV用中間!N:N,MATCH(ROW(L21),CSV用中間!$B:$B,0))="","",INDEX(CSV用中間!N:N,MATCH(ROW(L21),CSV用中間!$B:$B,0))),"")</f>
        <v/>
      </c>
      <c r="M26" s="199" t="str">
        <f>IFERROR(IF(INDEX(CSV用中間!O:O,MATCH(ROW(M21),CSV用中間!$B:$B,0))="","",INDEX(CSV用中間!O:O,MATCH(ROW(M21),CSV用中間!$B:$B,0))),"")</f>
        <v/>
      </c>
      <c r="N26" s="199" t="str">
        <f>IFERROR(IF(INDEX(CSV用中間!P:P,MATCH(ROW(N21),CSV用中間!$B:$B,0))="","",INDEX(CSV用中間!P:P,MATCH(ROW(N21),CSV用中間!$B:$B,0))),"")</f>
        <v/>
      </c>
    </row>
    <row r="27" spans="1:14" x14ac:dyDescent="0.4">
      <c r="A27" s="199" t="str">
        <f>IFERROR(IF(INDEX(CSV用中間!C:C,MATCH(ROW(A22),CSV用中間!$B:$B,0))="","",INDEX(CSV用中間!C:C,MATCH(ROW(A22),CSV用中間!$B:$B,0))),"")</f>
        <v/>
      </c>
      <c r="B27" s="199" t="str">
        <f>IFERROR(IF(INDEX(CSV用中間!D:D,MATCH(ROW(B22),CSV用中間!$B:$B,0))="","",INDEX(CSV用中間!D:D,MATCH(ROW(B22),CSV用中間!$B:$B,0))),"")</f>
        <v/>
      </c>
      <c r="C27" s="199" t="str">
        <f>IFERROR(IF(INDEX(CSV用中間!E:E,MATCH(ROW(C22),CSV用中間!$B:$B,0))="","",INDEX(CSV用中間!E:E,MATCH(ROW(C22),CSV用中間!$B:$B,0))),"")</f>
        <v/>
      </c>
      <c r="D27" s="199" t="str">
        <f>IFERROR(IF(INDEX(CSV用中間!F:F,MATCH(ROW(D22),CSV用中間!$B:$B,0))="","",INDEX(CSV用中間!F:F,MATCH(ROW(D22),CSV用中間!$B:$B,0))),"")</f>
        <v/>
      </c>
      <c r="E27" s="199" t="str">
        <f>IFERROR(IF(INDEX(CSV用中間!G:G,MATCH(ROW(E22),CSV用中間!$B:$B,0))="","",INDEX(CSV用中間!G:G,MATCH(ROW(E22),CSV用中間!$B:$B,0))),"")</f>
        <v/>
      </c>
      <c r="F27" s="199" t="str">
        <f>IFERROR(IF(INDEX(CSV用中間!H:H,MATCH(ROW(F22),CSV用中間!$B:$B,0))="","",INDEX(CSV用中間!H:H,MATCH(ROW(F22),CSV用中間!$B:$B,0))),"")</f>
        <v/>
      </c>
      <c r="G27" s="199" t="str">
        <f>IFERROR(IF(INDEX(CSV用中間!I:I,MATCH(ROW(G22),CSV用中間!$B:$B,0))="","",INDEX(CSV用中間!I:I,MATCH(ROW(G22),CSV用中間!$B:$B,0))),"")</f>
        <v/>
      </c>
      <c r="H27" s="199" t="str">
        <f>IFERROR(IF(INDEX(CSV用中間!J:J,MATCH(ROW(H22),CSV用中間!$B:$B,0))="","",INDEX(CSV用中間!J:J,MATCH(ROW(H22),CSV用中間!$B:$B,0))),"")</f>
        <v/>
      </c>
      <c r="I27" s="199" t="str">
        <f>IFERROR(IF(INDEX(CSV用中間!K:K,MATCH(ROW(I22),CSV用中間!$B:$B,0))="","",INDEX(CSV用中間!K:K,MATCH(ROW(I22),CSV用中間!$B:$B,0))),"")</f>
        <v/>
      </c>
      <c r="J27" s="199" t="str">
        <f>IFERROR(IF(INDEX(CSV用中間!L:L,MATCH(ROW(J22),CSV用中間!$B:$B,0))="","",INDEX(CSV用中間!L:L,MATCH(ROW(J22),CSV用中間!$B:$B,0))),"")</f>
        <v/>
      </c>
      <c r="K27" s="199" t="str">
        <f>IFERROR(IF(INDEX(CSV用中間!M:M,MATCH(ROW(K22),CSV用中間!$B:$B,0))="","",INDEX(CSV用中間!M:M,MATCH(ROW(K22),CSV用中間!$B:$B,0))),"")</f>
        <v/>
      </c>
      <c r="L27" s="199" t="str">
        <f>IFERROR(IF(INDEX(CSV用中間!N:N,MATCH(ROW(L22),CSV用中間!$B:$B,0))="","",INDEX(CSV用中間!N:N,MATCH(ROW(L22),CSV用中間!$B:$B,0))),"")</f>
        <v/>
      </c>
      <c r="M27" s="199" t="str">
        <f>IFERROR(IF(INDEX(CSV用中間!O:O,MATCH(ROW(M22),CSV用中間!$B:$B,0))="","",INDEX(CSV用中間!O:O,MATCH(ROW(M22),CSV用中間!$B:$B,0))),"")</f>
        <v/>
      </c>
      <c r="N27" s="199" t="str">
        <f>IFERROR(IF(INDEX(CSV用中間!P:P,MATCH(ROW(N22),CSV用中間!$B:$B,0))="","",INDEX(CSV用中間!P:P,MATCH(ROW(N22),CSV用中間!$B:$B,0))),"")</f>
        <v/>
      </c>
    </row>
    <row r="28" spans="1:14" x14ac:dyDescent="0.4">
      <c r="A28" s="199" t="str">
        <f>IFERROR(IF(INDEX(CSV用中間!C:C,MATCH(ROW(A23),CSV用中間!$B:$B,0))="","",INDEX(CSV用中間!C:C,MATCH(ROW(A23),CSV用中間!$B:$B,0))),"")</f>
        <v/>
      </c>
      <c r="B28" s="199" t="str">
        <f>IFERROR(IF(INDEX(CSV用中間!D:D,MATCH(ROW(B23),CSV用中間!$B:$B,0))="","",INDEX(CSV用中間!D:D,MATCH(ROW(B23),CSV用中間!$B:$B,0))),"")</f>
        <v/>
      </c>
      <c r="C28" s="199" t="str">
        <f>IFERROR(IF(INDEX(CSV用中間!E:E,MATCH(ROW(C23),CSV用中間!$B:$B,0))="","",INDEX(CSV用中間!E:E,MATCH(ROW(C23),CSV用中間!$B:$B,0))),"")</f>
        <v/>
      </c>
      <c r="D28" s="199" t="str">
        <f>IFERROR(IF(INDEX(CSV用中間!F:F,MATCH(ROW(D23),CSV用中間!$B:$B,0))="","",INDEX(CSV用中間!F:F,MATCH(ROW(D23),CSV用中間!$B:$B,0))),"")</f>
        <v/>
      </c>
      <c r="E28" s="199" t="str">
        <f>IFERROR(IF(INDEX(CSV用中間!G:G,MATCH(ROW(E23),CSV用中間!$B:$B,0))="","",INDEX(CSV用中間!G:G,MATCH(ROW(E23),CSV用中間!$B:$B,0))),"")</f>
        <v/>
      </c>
      <c r="F28" s="199" t="str">
        <f>IFERROR(IF(INDEX(CSV用中間!H:H,MATCH(ROW(F23),CSV用中間!$B:$B,0))="","",INDEX(CSV用中間!H:H,MATCH(ROW(F23),CSV用中間!$B:$B,0))),"")</f>
        <v/>
      </c>
      <c r="G28" s="199" t="str">
        <f>IFERROR(IF(INDEX(CSV用中間!I:I,MATCH(ROW(G23),CSV用中間!$B:$B,0))="","",INDEX(CSV用中間!I:I,MATCH(ROW(G23),CSV用中間!$B:$B,0))),"")</f>
        <v/>
      </c>
      <c r="H28" s="199" t="str">
        <f>IFERROR(IF(INDEX(CSV用中間!J:J,MATCH(ROW(H23),CSV用中間!$B:$B,0))="","",INDEX(CSV用中間!J:J,MATCH(ROW(H23),CSV用中間!$B:$B,0))),"")</f>
        <v/>
      </c>
      <c r="I28" s="199" t="str">
        <f>IFERROR(IF(INDEX(CSV用中間!K:K,MATCH(ROW(I23),CSV用中間!$B:$B,0))="","",INDEX(CSV用中間!K:K,MATCH(ROW(I23),CSV用中間!$B:$B,0))),"")</f>
        <v/>
      </c>
      <c r="J28" s="199" t="str">
        <f>IFERROR(IF(INDEX(CSV用中間!L:L,MATCH(ROW(J23),CSV用中間!$B:$B,0))="","",INDEX(CSV用中間!L:L,MATCH(ROW(J23),CSV用中間!$B:$B,0))),"")</f>
        <v/>
      </c>
      <c r="K28" s="199" t="str">
        <f>IFERROR(IF(INDEX(CSV用中間!M:M,MATCH(ROW(K23),CSV用中間!$B:$B,0))="","",INDEX(CSV用中間!M:M,MATCH(ROW(K23),CSV用中間!$B:$B,0))),"")</f>
        <v/>
      </c>
      <c r="L28" s="199" t="str">
        <f>IFERROR(IF(INDEX(CSV用中間!N:N,MATCH(ROW(L23),CSV用中間!$B:$B,0))="","",INDEX(CSV用中間!N:N,MATCH(ROW(L23),CSV用中間!$B:$B,0))),"")</f>
        <v/>
      </c>
      <c r="M28" s="199" t="str">
        <f>IFERROR(IF(INDEX(CSV用中間!O:O,MATCH(ROW(M23),CSV用中間!$B:$B,0))="","",INDEX(CSV用中間!O:O,MATCH(ROW(M23),CSV用中間!$B:$B,0))),"")</f>
        <v/>
      </c>
      <c r="N28" s="199" t="str">
        <f>IFERROR(IF(INDEX(CSV用中間!P:P,MATCH(ROW(N23),CSV用中間!$B:$B,0))="","",INDEX(CSV用中間!P:P,MATCH(ROW(N23),CSV用中間!$B:$B,0))),"")</f>
        <v/>
      </c>
    </row>
    <row r="29" spans="1:14" x14ac:dyDescent="0.4">
      <c r="A29" s="199" t="str">
        <f>IFERROR(IF(INDEX(CSV用中間!C:C,MATCH(ROW(A24),CSV用中間!$B:$B,0))="","",INDEX(CSV用中間!C:C,MATCH(ROW(A24),CSV用中間!$B:$B,0))),"")</f>
        <v/>
      </c>
      <c r="B29" s="199" t="str">
        <f>IFERROR(IF(INDEX(CSV用中間!D:D,MATCH(ROW(B24),CSV用中間!$B:$B,0))="","",INDEX(CSV用中間!D:D,MATCH(ROW(B24),CSV用中間!$B:$B,0))),"")</f>
        <v/>
      </c>
      <c r="C29" s="199" t="str">
        <f>IFERROR(IF(INDEX(CSV用中間!E:E,MATCH(ROW(C24),CSV用中間!$B:$B,0))="","",INDEX(CSV用中間!E:E,MATCH(ROW(C24),CSV用中間!$B:$B,0))),"")</f>
        <v/>
      </c>
      <c r="D29" s="199" t="str">
        <f>IFERROR(IF(INDEX(CSV用中間!F:F,MATCH(ROW(D24),CSV用中間!$B:$B,0))="","",INDEX(CSV用中間!F:F,MATCH(ROW(D24),CSV用中間!$B:$B,0))),"")</f>
        <v/>
      </c>
      <c r="E29" s="199" t="str">
        <f>IFERROR(IF(INDEX(CSV用中間!G:G,MATCH(ROW(E24),CSV用中間!$B:$B,0))="","",INDEX(CSV用中間!G:G,MATCH(ROW(E24),CSV用中間!$B:$B,0))),"")</f>
        <v/>
      </c>
      <c r="F29" s="199" t="str">
        <f>IFERROR(IF(INDEX(CSV用中間!H:H,MATCH(ROW(F24),CSV用中間!$B:$B,0))="","",INDEX(CSV用中間!H:H,MATCH(ROW(F24),CSV用中間!$B:$B,0))),"")</f>
        <v/>
      </c>
      <c r="G29" s="199" t="str">
        <f>IFERROR(IF(INDEX(CSV用中間!I:I,MATCH(ROW(G24),CSV用中間!$B:$B,0))="","",INDEX(CSV用中間!I:I,MATCH(ROW(G24),CSV用中間!$B:$B,0))),"")</f>
        <v/>
      </c>
      <c r="H29" s="199" t="str">
        <f>IFERROR(IF(INDEX(CSV用中間!J:J,MATCH(ROW(H24),CSV用中間!$B:$B,0))="","",INDEX(CSV用中間!J:J,MATCH(ROW(H24),CSV用中間!$B:$B,0))),"")</f>
        <v/>
      </c>
      <c r="I29" s="199" t="str">
        <f>IFERROR(IF(INDEX(CSV用中間!K:K,MATCH(ROW(I24),CSV用中間!$B:$B,0))="","",INDEX(CSV用中間!K:K,MATCH(ROW(I24),CSV用中間!$B:$B,0))),"")</f>
        <v/>
      </c>
      <c r="J29" s="199" t="str">
        <f>IFERROR(IF(INDEX(CSV用中間!L:L,MATCH(ROW(J24),CSV用中間!$B:$B,0))="","",INDEX(CSV用中間!L:L,MATCH(ROW(J24),CSV用中間!$B:$B,0))),"")</f>
        <v/>
      </c>
      <c r="K29" s="199" t="str">
        <f>IFERROR(IF(INDEX(CSV用中間!M:M,MATCH(ROW(K24),CSV用中間!$B:$B,0))="","",INDEX(CSV用中間!M:M,MATCH(ROW(K24),CSV用中間!$B:$B,0))),"")</f>
        <v/>
      </c>
      <c r="L29" s="199" t="str">
        <f>IFERROR(IF(INDEX(CSV用中間!N:N,MATCH(ROW(L24),CSV用中間!$B:$B,0))="","",INDEX(CSV用中間!N:N,MATCH(ROW(L24),CSV用中間!$B:$B,0))),"")</f>
        <v/>
      </c>
      <c r="M29" s="199" t="str">
        <f>IFERROR(IF(INDEX(CSV用中間!O:O,MATCH(ROW(M24),CSV用中間!$B:$B,0))="","",INDEX(CSV用中間!O:O,MATCH(ROW(M24),CSV用中間!$B:$B,0))),"")</f>
        <v/>
      </c>
      <c r="N29" s="199" t="str">
        <f>IFERROR(IF(INDEX(CSV用中間!P:P,MATCH(ROW(N24),CSV用中間!$B:$B,0))="","",INDEX(CSV用中間!P:P,MATCH(ROW(N24),CSV用中間!$B:$B,0))),"")</f>
        <v/>
      </c>
    </row>
    <row r="30" spans="1:14" x14ac:dyDescent="0.4">
      <c r="A30" s="199" t="str">
        <f>IFERROR(IF(INDEX(CSV用中間!C:C,MATCH(ROW(A25),CSV用中間!$B:$B,0))="","",INDEX(CSV用中間!C:C,MATCH(ROW(A25),CSV用中間!$B:$B,0))),"")</f>
        <v/>
      </c>
      <c r="B30" s="199" t="str">
        <f>IFERROR(IF(INDEX(CSV用中間!D:D,MATCH(ROW(B25),CSV用中間!$B:$B,0))="","",INDEX(CSV用中間!D:D,MATCH(ROW(B25),CSV用中間!$B:$B,0))),"")</f>
        <v/>
      </c>
      <c r="C30" s="199" t="str">
        <f>IFERROR(IF(INDEX(CSV用中間!E:E,MATCH(ROW(C25),CSV用中間!$B:$B,0))="","",INDEX(CSV用中間!E:E,MATCH(ROW(C25),CSV用中間!$B:$B,0))),"")</f>
        <v/>
      </c>
      <c r="D30" s="199" t="str">
        <f>IFERROR(IF(INDEX(CSV用中間!F:F,MATCH(ROW(D25),CSV用中間!$B:$B,0))="","",INDEX(CSV用中間!F:F,MATCH(ROW(D25),CSV用中間!$B:$B,0))),"")</f>
        <v/>
      </c>
      <c r="E30" s="199" t="str">
        <f>IFERROR(IF(INDEX(CSV用中間!G:G,MATCH(ROW(E25),CSV用中間!$B:$B,0))="","",INDEX(CSV用中間!G:G,MATCH(ROW(E25),CSV用中間!$B:$B,0))),"")</f>
        <v/>
      </c>
      <c r="F30" s="199" t="str">
        <f>IFERROR(IF(INDEX(CSV用中間!H:H,MATCH(ROW(F25),CSV用中間!$B:$B,0))="","",INDEX(CSV用中間!H:H,MATCH(ROW(F25),CSV用中間!$B:$B,0))),"")</f>
        <v/>
      </c>
      <c r="G30" s="199" t="str">
        <f>IFERROR(IF(INDEX(CSV用中間!I:I,MATCH(ROW(G25),CSV用中間!$B:$B,0))="","",INDEX(CSV用中間!I:I,MATCH(ROW(G25),CSV用中間!$B:$B,0))),"")</f>
        <v/>
      </c>
      <c r="H30" s="199" t="str">
        <f>IFERROR(IF(INDEX(CSV用中間!J:J,MATCH(ROW(H25),CSV用中間!$B:$B,0))="","",INDEX(CSV用中間!J:J,MATCH(ROW(H25),CSV用中間!$B:$B,0))),"")</f>
        <v/>
      </c>
      <c r="I30" s="199" t="str">
        <f>IFERROR(IF(INDEX(CSV用中間!K:K,MATCH(ROW(I25),CSV用中間!$B:$B,0))="","",INDEX(CSV用中間!K:K,MATCH(ROW(I25),CSV用中間!$B:$B,0))),"")</f>
        <v/>
      </c>
      <c r="J30" s="199" t="str">
        <f>IFERROR(IF(INDEX(CSV用中間!L:L,MATCH(ROW(J25),CSV用中間!$B:$B,0))="","",INDEX(CSV用中間!L:L,MATCH(ROW(J25),CSV用中間!$B:$B,0))),"")</f>
        <v/>
      </c>
      <c r="K30" s="199" t="str">
        <f>IFERROR(IF(INDEX(CSV用中間!M:M,MATCH(ROW(K25),CSV用中間!$B:$B,0))="","",INDEX(CSV用中間!M:M,MATCH(ROW(K25),CSV用中間!$B:$B,0))),"")</f>
        <v/>
      </c>
      <c r="L30" s="199" t="str">
        <f>IFERROR(IF(INDEX(CSV用中間!N:N,MATCH(ROW(L25),CSV用中間!$B:$B,0))="","",INDEX(CSV用中間!N:N,MATCH(ROW(L25),CSV用中間!$B:$B,0))),"")</f>
        <v/>
      </c>
      <c r="M30" s="199" t="str">
        <f>IFERROR(IF(INDEX(CSV用中間!O:O,MATCH(ROW(M25),CSV用中間!$B:$B,0))="","",INDEX(CSV用中間!O:O,MATCH(ROW(M25),CSV用中間!$B:$B,0))),"")</f>
        <v/>
      </c>
      <c r="N30" s="199" t="str">
        <f>IFERROR(IF(INDEX(CSV用中間!P:P,MATCH(ROW(N25),CSV用中間!$B:$B,0))="","",INDEX(CSV用中間!P:P,MATCH(ROW(N25),CSV用中間!$B:$B,0))),"")</f>
        <v/>
      </c>
    </row>
    <row r="31" spans="1:14" x14ac:dyDescent="0.4">
      <c r="A31" s="199" t="str">
        <f>IFERROR(IF(INDEX(CSV用中間!C:C,MATCH(ROW(A26),CSV用中間!$B:$B,0))="","",INDEX(CSV用中間!C:C,MATCH(ROW(A26),CSV用中間!$B:$B,0))),"")</f>
        <v/>
      </c>
      <c r="B31" s="199" t="str">
        <f>IFERROR(IF(INDEX(CSV用中間!D:D,MATCH(ROW(B26),CSV用中間!$B:$B,0))="","",INDEX(CSV用中間!D:D,MATCH(ROW(B26),CSV用中間!$B:$B,0))),"")</f>
        <v/>
      </c>
      <c r="C31" s="199" t="str">
        <f>IFERROR(IF(INDEX(CSV用中間!E:E,MATCH(ROW(C26),CSV用中間!$B:$B,0))="","",INDEX(CSV用中間!E:E,MATCH(ROW(C26),CSV用中間!$B:$B,0))),"")</f>
        <v/>
      </c>
      <c r="D31" s="199" t="str">
        <f>IFERROR(IF(INDEX(CSV用中間!F:F,MATCH(ROW(D26),CSV用中間!$B:$B,0))="","",INDEX(CSV用中間!F:F,MATCH(ROW(D26),CSV用中間!$B:$B,0))),"")</f>
        <v/>
      </c>
      <c r="E31" s="199" t="str">
        <f>IFERROR(IF(INDEX(CSV用中間!G:G,MATCH(ROW(E26),CSV用中間!$B:$B,0))="","",INDEX(CSV用中間!G:G,MATCH(ROW(E26),CSV用中間!$B:$B,0))),"")</f>
        <v/>
      </c>
      <c r="F31" s="199" t="str">
        <f>IFERROR(IF(INDEX(CSV用中間!H:H,MATCH(ROW(F26),CSV用中間!$B:$B,0))="","",INDEX(CSV用中間!H:H,MATCH(ROW(F26),CSV用中間!$B:$B,0))),"")</f>
        <v/>
      </c>
      <c r="G31" s="199" t="str">
        <f>IFERROR(IF(INDEX(CSV用中間!I:I,MATCH(ROW(G26),CSV用中間!$B:$B,0))="","",INDEX(CSV用中間!I:I,MATCH(ROW(G26),CSV用中間!$B:$B,0))),"")</f>
        <v/>
      </c>
      <c r="H31" s="199" t="str">
        <f>IFERROR(IF(INDEX(CSV用中間!J:J,MATCH(ROW(H26),CSV用中間!$B:$B,0))="","",INDEX(CSV用中間!J:J,MATCH(ROW(H26),CSV用中間!$B:$B,0))),"")</f>
        <v/>
      </c>
      <c r="I31" s="199" t="str">
        <f>IFERROR(IF(INDEX(CSV用中間!K:K,MATCH(ROW(I26),CSV用中間!$B:$B,0))="","",INDEX(CSV用中間!K:K,MATCH(ROW(I26),CSV用中間!$B:$B,0))),"")</f>
        <v/>
      </c>
      <c r="J31" s="199" t="str">
        <f>IFERROR(IF(INDEX(CSV用中間!L:L,MATCH(ROW(J26),CSV用中間!$B:$B,0))="","",INDEX(CSV用中間!L:L,MATCH(ROW(J26),CSV用中間!$B:$B,0))),"")</f>
        <v/>
      </c>
      <c r="K31" s="199" t="str">
        <f>IFERROR(IF(INDEX(CSV用中間!M:M,MATCH(ROW(K26),CSV用中間!$B:$B,0))="","",INDEX(CSV用中間!M:M,MATCH(ROW(K26),CSV用中間!$B:$B,0))),"")</f>
        <v/>
      </c>
      <c r="L31" s="199" t="str">
        <f>IFERROR(IF(INDEX(CSV用中間!N:N,MATCH(ROW(L26),CSV用中間!$B:$B,0))="","",INDEX(CSV用中間!N:N,MATCH(ROW(L26),CSV用中間!$B:$B,0))),"")</f>
        <v/>
      </c>
      <c r="M31" s="199" t="str">
        <f>IFERROR(IF(INDEX(CSV用中間!O:O,MATCH(ROW(M26),CSV用中間!$B:$B,0))="","",INDEX(CSV用中間!O:O,MATCH(ROW(M26),CSV用中間!$B:$B,0))),"")</f>
        <v/>
      </c>
      <c r="N31" s="199" t="str">
        <f>IFERROR(IF(INDEX(CSV用中間!P:P,MATCH(ROW(N26),CSV用中間!$B:$B,0))="","",INDEX(CSV用中間!P:P,MATCH(ROW(N26),CSV用中間!$B:$B,0))),"")</f>
        <v/>
      </c>
    </row>
    <row r="32" spans="1:14" x14ac:dyDescent="0.4">
      <c r="A32" s="199" t="str">
        <f>IFERROR(IF(INDEX(CSV用中間!C:C,MATCH(ROW(A27),CSV用中間!$B:$B,0))="","",INDEX(CSV用中間!C:C,MATCH(ROW(A27),CSV用中間!$B:$B,0))),"")</f>
        <v/>
      </c>
      <c r="B32" s="199" t="str">
        <f>IFERROR(IF(INDEX(CSV用中間!D:D,MATCH(ROW(B27),CSV用中間!$B:$B,0))="","",INDEX(CSV用中間!D:D,MATCH(ROW(B27),CSV用中間!$B:$B,0))),"")</f>
        <v/>
      </c>
      <c r="C32" s="199" t="str">
        <f>IFERROR(IF(INDEX(CSV用中間!E:E,MATCH(ROW(C27),CSV用中間!$B:$B,0))="","",INDEX(CSV用中間!E:E,MATCH(ROW(C27),CSV用中間!$B:$B,0))),"")</f>
        <v/>
      </c>
      <c r="D32" s="199" t="str">
        <f>IFERROR(IF(INDEX(CSV用中間!F:F,MATCH(ROW(D27),CSV用中間!$B:$B,0))="","",INDEX(CSV用中間!F:F,MATCH(ROW(D27),CSV用中間!$B:$B,0))),"")</f>
        <v/>
      </c>
      <c r="E32" s="199" t="str">
        <f>IFERROR(IF(INDEX(CSV用中間!G:G,MATCH(ROW(E27),CSV用中間!$B:$B,0))="","",INDEX(CSV用中間!G:G,MATCH(ROW(E27),CSV用中間!$B:$B,0))),"")</f>
        <v/>
      </c>
      <c r="F32" s="199" t="str">
        <f>IFERROR(IF(INDEX(CSV用中間!H:H,MATCH(ROW(F27),CSV用中間!$B:$B,0))="","",INDEX(CSV用中間!H:H,MATCH(ROW(F27),CSV用中間!$B:$B,0))),"")</f>
        <v/>
      </c>
      <c r="G32" s="199" t="str">
        <f>IFERROR(IF(INDEX(CSV用中間!I:I,MATCH(ROW(G27),CSV用中間!$B:$B,0))="","",INDEX(CSV用中間!I:I,MATCH(ROW(G27),CSV用中間!$B:$B,0))),"")</f>
        <v/>
      </c>
      <c r="H32" s="199" t="str">
        <f>IFERROR(IF(INDEX(CSV用中間!J:J,MATCH(ROW(H27),CSV用中間!$B:$B,0))="","",INDEX(CSV用中間!J:J,MATCH(ROW(H27),CSV用中間!$B:$B,0))),"")</f>
        <v/>
      </c>
      <c r="I32" s="199" t="str">
        <f>IFERROR(IF(INDEX(CSV用中間!K:K,MATCH(ROW(I27),CSV用中間!$B:$B,0))="","",INDEX(CSV用中間!K:K,MATCH(ROW(I27),CSV用中間!$B:$B,0))),"")</f>
        <v/>
      </c>
      <c r="J32" s="199" t="str">
        <f>IFERROR(IF(INDEX(CSV用中間!L:L,MATCH(ROW(J27),CSV用中間!$B:$B,0))="","",INDEX(CSV用中間!L:L,MATCH(ROW(J27),CSV用中間!$B:$B,0))),"")</f>
        <v/>
      </c>
      <c r="K32" s="199" t="str">
        <f>IFERROR(IF(INDEX(CSV用中間!M:M,MATCH(ROW(K27),CSV用中間!$B:$B,0))="","",INDEX(CSV用中間!M:M,MATCH(ROW(K27),CSV用中間!$B:$B,0))),"")</f>
        <v/>
      </c>
      <c r="L32" s="199" t="str">
        <f>IFERROR(IF(INDEX(CSV用中間!N:N,MATCH(ROW(L27),CSV用中間!$B:$B,0))="","",INDEX(CSV用中間!N:N,MATCH(ROW(L27),CSV用中間!$B:$B,0))),"")</f>
        <v/>
      </c>
      <c r="M32" s="199" t="str">
        <f>IFERROR(IF(INDEX(CSV用中間!O:O,MATCH(ROW(M27),CSV用中間!$B:$B,0))="","",INDEX(CSV用中間!O:O,MATCH(ROW(M27),CSV用中間!$B:$B,0))),"")</f>
        <v/>
      </c>
      <c r="N32" s="199" t="str">
        <f>IFERROR(IF(INDEX(CSV用中間!P:P,MATCH(ROW(N27),CSV用中間!$B:$B,0))="","",INDEX(CSV用中間!P:P,MATCH(ROW(N27),CSV用中間!$B:$B,0))),"")</f>
        <v/>
      </c>
    </row>
    <row r="33" spans="1:14" x14ac:dyDescent="0.4">
      <c r="A33" s="199" t="str">
        <f>IFERROR(IF(INDEX(CSV用中間!C:C,MATCH(ROW(A28),CSV用中間!$B:$B,0))="","",INDEX(CSV用中間!C:C,MATCH(ROW(A28),CSV用中間!$B:$B,0))),"")</f>
        <v/>
      </c>
      <c r="B33" s="199" t="str">
        <f>IFERROR(IF(INDEX(CSV用中間!D:D,MATCH(ROW(B28),CSV用中間!$B:$B,0))="","",INDEX(CSV用中間!D:D,MATCH(ROW(B28),CSV用中間!$B:$B,0))),"")</f>
        <v/>
      </c>
      <c r="C33" s="199" t="str">
        <f>IFERROR(IF(INDEX(CSV用中間!E:E,MATCH(ROW(C28),CSV用中間!$B:$B,0))="","",INDEX(CSV用中間!E:E,MATCH(ROW(C28),CSV用中間!$B:$B,0))),"")</f>
        <v/>
      </c>
      <c r="D33" s="199" t="str">
        <f>IFERROR(IF(INDEX(CSV用中間!F:F,MATCH(ROW(D28),CSV用中間!$B:$B,0))="","",INDEX(CSV用中間!F:F,MATCH(ROW(D28),CSV用中間!$B:$B,0))),"")</f>
        <v/>
      </c>
      <c r="E33" s="199" t="str">
        <f>IFERROR(IF(INDEX(CSV用中間!G:G,MATCH(ROW(E28),CSV用中間!$B:$B,0))="","",INDEX(CSV用中間!G:G,MATCH(ROW(E28),CSV用中間!$B:$B,0))),"")</f>
        <v/>
      </c>
      <c r="F33" s="199" t="str">
        <f>IFERROR(IF(INDEX(CSV用中間!H:H,MATCH(ROW(F28),CSV用中間!$B:$B,0))="","",INDEX(CSV用中間!H:H,MATCH(ROW(F28),CSV用中間!$B:$B,0))),"")</f>
        <v/>
      </c>
      <c r="G33" s="199" t="str">
        <f>IFERROR(IF(INDEX(CSV用中間!I:I,MATCH(ROW(G28),CSV用中間!$B:$B,0))="","",INDEX(CSV用中間!I:I,MATCH(ROW(G28),CSV用中間!$B:$B,0))),"")</f>
        <v/>
      </c>
      <c r="H33" s="199" t="str">
        <f>IFERROR(IF(INDEX(CSV用中間!J:J,MATCH(ROW(H28),CSV用中間!$B:$B,0))="","",INDEX(CSV用中間!J:J,MATCH(ROW(H28),CSV用中間!$B:$B,0))),"")</f>
        <v/>
      </c>
      <c r="I33" s="199" t="str">
        <f>IFERROR(IF(INDEX(CSV用中間!K:K,MATCH(ROW(I28),CSV用中間!$B:$B,0))="","",INDEX(CSV用中間!K:K,MATCH(ROW(I28),CSV用中間!$B:$B,0))),"")</f>
        <v/>
      </c>
      <c r="J33" s="199" t="str">
        <f>IFERROR(IF(INDEX(CSV用中間!L:L,MATCH(ROW(J28),CSV用中間!$B:$B,0))="","",INDEX(CSV用中間!L:L,MATCH(ROW(J28),CSV用中間!$B:$B,0))),"")</f>
        <v/>
      </c>
      <c r="K33" s="199" t="str">
        <f>IFERROR(IF(INDEX(CSV用中間!M:M,MATCH(ROW(K28),CSV用中間!$B:$B,0))="","",INDEX(CSV用中間!M:M,MATCH(ROW(K28),CSV用中間!$B:$B,0))),"")</f>
        <v/>
      </c>
      <c r="L33" s="199" t="str">
        <f>IFERROR(IF(INDEX(CSV用中間!N:N,MATCH(ROW(L28),CSV用中間!$B:$B,0))="","",INDEX(CSV用中間!N:N,MATCH(ROW(L28),CSV用中間!$B:$B,0))),"")</f>
        <v/>
      </c>
      <c r="M33" s="199" t="str">
        <f>IFERROR(IF(INDEX(CSV用中間!O:O,MATCH(ROW(M28),CSV用中間!$B:$B,0))="","",INDEX(CSV用中間!O:O,MATCH(ROW(M28),CSV用中間!$B:$B,0))),"")</f>
        <v/>
      </c>
      <c r="N33" s="199" t="str">
        <f>IFERROR(IF(INDEX(CSV用中間!P:P,MATCH(ROW(N28),CSV用中間!$B:$B,0))="","",INDEX(CSV用中間!P:P,MATCH(ROW(N28),CSV用中間!$B:$B,0))),"")</f>
        <v/>
      </c>
    </row>
    <row r="34" spans="1:14" x14ac:dyDescent="0.4">
      <c r="A34" s="199" t="str">
        <f>IFERROR(IF(INDEX(CSV用中間!C:C,MATCH(ROW(A29),CSV用中間!$B:$B,0))="","",INDEX(CSV用中間!C:C,MATCH(ROW(A29),CSV用中間!$B:$B,0))),"")</f>
        <v/>
      </c>
      <c r="B34" s="199" t="str">
        <f>IFERROR(IF(INDEX(CSV用中間!D:D,MATCH(ROW(B29),CSV用中間!$B:$B,0))="","",INDEX(CSV用中間!D:D,MATCH(ROW(B29),CSV用中間!$B:$B,0))),"")</f>
        <v/>
      </c>
      <c r="C34" s="199" t="str">
        <f>IFERROR(IF(INDEX(CSV用中間!E:E,MATCH(ROW(C29),CSV用中間!$B:$B,0))="","",INDEX(CSV用中間!E:E,MATCH(ROW(C29),CSV用中間!$B:$B,0))),"")</f>
        <v/>
      </c>
      <c r="D34" s="199" t="str">
        <f>IFERROR(IF(INDEX(CSV用中間!F:F,MATCH(ROW(D29),CSV用中間!$B:$B,0))="","",INDEX(CSV用中間!F:F,MATCH(ROW(D29),CSV用中間!$B:$B,0))),"")</f>
        <v/>
      </c>
      <c r="E34" s="199" t="str">
        <f>IFERROR(IF(INDEX(CSV用中間!G:G,MATCH(ROW(E29),CSV用中間!$B:$B,0))="","",INDEX(CSV用中間!G:G,MATCH(ROW(E29),CSV用中間!$B:$B,0))),"")</f>
        <v/>
      </c>
      <c r="F34" s="199" t="str">
        <f>IFERROR(IF(INDEX(CSV用中間!H:H,MATCH(ROW(F29),CSV用中間!$B:$B,0))="","",INDEX(CSV用中間!H:H,MATCH(ROW(F29),CSV用中間!$B:$B,0))),"")</f>
        <v/>
      </c>
      <c r="G34" s="199" t="str">
        <f>IFERROR(IF(INDEX(CSV用中間!I:I,MATCH(ROW(G29),CSV用中間!$B:$B,0))="","",INDEX(CSV用中間!I:I,MATCH(ROW(G29),CSV用中間!$B:$B,0))),"")</f>
        <v/>
      </c>
      <c r="H34" s="199" t="str">
        <f>IFERROR(IF(INDEX(CSV用中間!J:J,MATCH(ROW(H29),CSV用中間!$B:$B,0))="","",INDEX(CSV用中間!J:J,MATCH(ROW(H29),CSV用中間!$B:$B,0))),"")</f>
        <v/>
      </c>
      <c r="I34" s="199" t="str">
        <f>IFERROR(IF(INDEX(CSV用中間!K:K,MATCH(ROW(I29),CSV用中間!$B:$B,0))="","",INDEX(CSV用中間!K:K,MATCH(ROW(I29),CSV用中間!$B:$B,0))),"")</f>
        <v/>
      </c>
      <c r="J34" s="199" t="str">
        <f>IFERROR(IF(INDEX(CSV用中間!L:L,MATCH(ROW(J29),CSV用中間!$B:$B,0))="","",INDEX(CSV用中間!L:L,MATCH(ROW(J29),CSV用中間!$B:$B,0))),"")</f>
        <v/>
      </c>
      <c r="K34" s="199" t="str">
        <f>IFERROR(IF(INDEX(CSV用中間!M:M,MATCH(ROW(K29),CSV用中間!$B:$B,0))="","",INDEX(CSV用中間!M:M,MATCH(ROW(K29),CSV用中間!$B:$B,0))),"")</f>
        <v/>
      </c>
      <c r="L34" s="199" t="str">
        <f>IFERROR(IF(INDEX(CSV用中間!N:N,MATCH(ROW(L29),CSV用中間!$B:$B,0))="","",INDEX(CSV用中間!N:N,MATCH(ROW(L29),CSV用中間!$B:$B,0))),"")</f>
        <v/>
      </c>
      <c r="M34" s="199" t="str">
        <f>IFERROR(IF(INDEX(CSV用中間!O:O,MATCH(ROW(M29),CSV用中間!$B:$B,0))="","",INDEX(CSV用中間!O:O,MATCH(ROW(M29),CSV用中間!$B:$B,0))),"")</f>
        <v/>
      </c>
      <c r="N34" s="199" t="str">
        <f>IFERROR(IF(INDEX(CSV用中間!P:P,MATCH(ROW(N29),CSV用中間!$B:$B,0))="","",INDEX(CSV用中間!P:P,MATCH(ROW(N29),CSV用中間!$B:$B,0))),"")</f>
        <v/>
      </c>
    </row>
    <row r="35" spans="1:14" x14ac:dyDescent="0.4">
      <c r="A35" s="199" t="str">
        <f>IFERROR(IF(INDEX(CSV用中間!C:C,MATCH(ROW(A30),CSV用中間!$B:$B,0))="","",INDEX(CSV用中間!C:C,MATCH(ROW(A30),CSV用中間!$B:$B,0))),"")</f>
        <v/>
      </c>
      <c r="B35" s="199" t="str">
        <f>IFERROR(IF(INDEX(CSV用中間!D:D,MATCH(ROW(B30),CSV用中間!$B:$B,0))="","",INDEX(CSV用中間!D:D,MATCH(ROW(B30),CSV用中間!$B:$B,0))),"")</f>
        <v/>
      </c>
      <c r="C35" s="199" t="str">
        <f>IFERROR(IF(INDEX(CSV用中間!E:E,MATCH(ROW(C30),CSV用中間!$B:$B,0))="","",INDEX(CSV用中間!E:E,MATCH(ROW(C30),CSV用中間!$B:$B,0))),"")</f>
        <v/>
      </c>
      <c r="D35" s="199" t="str">
        <f>IFERROR(IF(INDEX(CSV用中間!F:F,MATCH(ROW(D30),CSV用中間!$B:$B,0))="","",INDEX(CSV用中間!F:F,MATCH(ROW(D30),CSV用中間!$B:$B,0))),"")</f>
        <v/>
      </c>
      <c r="E35" s="199" t="str">
        <f>IFERROR(IF(INDEX(CSV用中間!G:G,MATCH(ROW(E30),CSV用中間!$B:$B,0))="","",INDEX(CSV用中間!G:G,MATCH(ROW(E30),CSV用中間!$B:$B,0))),"")</f>
        <v/>
      </c>
      <c r="F35" s="199" t="str">
        <f>IFERROR(IF(INDEX(CSV用中間!H:H,MATCH(ROW(F30),CSV用中間!$B:$B,0))="","",INDEX(CSV用中間!H:H,MATCH(ROW(F30),CSV用中間!$B:$B,0))),"")</f>
        <v/>
      </c>
      <c r="G35" s="199" t="str">
        <f>IFERROR(IF(INDEX(CSV用中間!I:I,MATCH(ROW(G30),CSV用中間!$B:$B,0))="","",INDEX(CSV用中間!I:I,MATCH(ROW(G30),CSV用中間!$B:$B,0))),"")</f>
        <v/>
      </c>
      <c r="H35" s="199" t="str">
        <f>IFERROR(IF(INDEX(CSV用中間!J:J,MATCH(ROW(H30),CSV用中間!$B:$B,0))="","",INDEX(CSV用中間!J:J,MATCH(ROW(H30),CSV用中間!$B:$B,0))),"")</f>
        <v/>
      </c>
      <c r="I35" s="199" t="str">
        <f>IFERROR(IF(INDEX(CSV用中間!K:K,MATCH(ROW(I30),CSV用中間!$B:$B,0))="","",INDEX(CSV用中間!K:K,MATCH(ROW(I30),CSV用中間!$B:$B,0))),"")</f>
        <v/>
      </c>
      <c r="J35" s="199" t="str">
        <f>IFERROR(IF(INDEX(CSV用中間!L:L,MATCH(ROW(J30),CSV用中間!$B:$B,0))="","",INDEX(CSV用中間!L:L,MATCH(ROW(J30),CSV用中間!$B:$B,0))),"")</f>
        <v/>
      </c>
      <c r="K35" s="199" t="str">
        <f>IFERROR(IF(INDEX(CSV用中間!M:M,MATCH(ROW(K30),CSV用中間!$B:$B,0))="","",INDEX(CSV用中間!M:M,MATCH(ROW(K30),CSV用中間!$B:$B,0))),"")</f>
        <v/>
      </c>
      <c r="L35" s="199" t="str">
        <f>IFERROR(IF(INDEX(CSV用中間!N:N,MATCH(ROW(L30),CSV用中間!$B:$B,0))="","",INDEX(CSV用中間!N:N,MATCH(ROW(L30),CSV用中間!$B:$B,0))),"")</f>
        <v/>
      </c>
      <c r="M35" s="199" t="str">
        <f>IFERROR(IF(INDEX(CSV用中間!O:O,MATCH(ROW(M30),CSV用中間!$B:$B,0))="","",INDEX(CSV用中間!O:O,MATCH(ROW(M30),CSV用中間!$B:$B,0))),"")</f>
        <v/>
      </c>
      <c r="N35" s="199" t="str">
        <f>IFERROR(IF(INDEX(CSV用中間!P:P,MATCH(ROW(N30),CSV用中間!$B:$B,0))="","",INDEX(CSV用中間!P:P,MATCH(ROW(N30),CSV用中間!$B:$B,0))),"")</f>
        <v/>
      </c>
    </row>
    <row r="36" spans="1:14" x14ac:dyDescent="0.4">
      <c r="A36" s="199" t="str">
        <f>IFERROR(IF(INDEX(CSV用中間!C:C,MATCH(ROW(A31),CSV用中間!$B:$B,0))="","",INDEX(CSV用中間!C:C,MATCH(ROW(A31),CSV用中間!$B:$B,0))),"")</f>
        <v/>
      </c>
      <c r="B36" s="199" t="str">
        <f>IFERROR(IF(INDEX(CSV用中間!D:D,MATCH(ROW(B31),CSV用中間!$B:$B,0))="","",INDEX(CSV用中間!D:D,MATCH(ROW(B31),CSV用中間!$B:$B,0))),"")</f>
        <v/>
      </c>
      <c r="C36" s="199" t="str">
        <f>IFERROR(IF(INDEX(CSV用中間!E:E,MATCH(ROW(C31),CSV用中間!$B:$B,0))="","",INDEX(CSV用中間!E:E,MATCH(ROW(C31),CSV用中間!$B:$B,0))),"")</f>
        <v/>
      </c>
      <c r="D36" s="199" t="str">
        <f>IFERROR(IF(INDEX(CSV用中間!F:F,MATCH(ROW(D31),CSV用中間!$B:$B,0))="","",INDEX(CSV用中間!F:F,MATCH(ROW(D31),CSV用中間!$B:$B,0))),"")</f>
        <v/>
      </c>
      <c r="E36" s="199" t="str">
        <f>IFERROR(IF(INDEX(CSV用中間!G:G,MATCH(ROW(E31),CSV用中間!$B:$B,0))="","",INDEX(CSV用中間!G:G,MATCH(ROW(E31),CSV用中間!$B:$B,0))),"")</f>
        <v/>
      </c>
      <c r="F36" s="199" t="str">
        <f>IFERROR(IF(INDEX(CSV用中間!H:H,MATCH(ROW(F31),CSV用中間!$B:$B,0))="","",INDEX(CSV用中間!H:H,MATCH(ROW(F31),CSV用中間!$B:$B,0))),"")</f>
        <v/>
      </c>
      <c r="G36" s="199" t="str">
        <f>IFERROR(IF(INDEX(CSV用中間!I:I,MATCH(ROW(G31),CSV用中間!$B:$B,0))="","",INDEX(CSV用中間!I:I,MATCH(ROW(G31),CSV用中間!$B:$B,0))),"")</f>
        <v/>
      </c>
      <c r="H36" s="199" t="str">
        <f>IFERROR(IF(INDEX(CSV用中間!J:J,MATCH(ROW(H31),CSV用中間!$B:$B,0))="","",INDEX(CSV用中間!J:J,MATCH(ROW(H31),CSV用中間!$B:$B,0))),"")</f>
        <v/>
      </c>
      <c r="I36" s="199" t="str">
        <f>IFERROR(IF(INDEX(CSV用中間!K:K,MATCH(ROW(I31),CSV用中間!$B:$B,0))="","",INDEX(CSV用中間!K:K,MATCH(ROW(I31),CSV用中間!$B:$B,0))),"")</f>
        <v/>
      </c>
      <c r="J36" s="199" t="str">
        <f>IFERROR(IF(INDEX(CSV用中間!L:L,MATCH(ROW(J31),CSV用中間!$B:$B,0))="","",INDEX(CSV用中間!L:L,MATCH(ROW(J31),CSV用中間!$B:$B,0))),"")</f>
        <v/>
      </c>
      <c r="K36" s="199" t="str">
        <f>IFERROR(IF(INDEX(CSV用中間!M:M,MATCH(ROW(K31),CSV用中間!$B:$B,0))="","",INDEX(CSV用中間!M:M,MATCH(ROW(K31),CSV用中間!$B:$B,0))),"")</f>
        <v/>
      </c>
      <c r="L36" s="199" t="str">
        <f>IFERROR(IF(INDEX(CSV用中間!N:N,MATCH(ROW(L31),CSV用中間!$B:$B,0))="","",INDEX(CSV用中間!N:N,MATCH(ROW(L31),CSV用中間!$B:$B,0))),"")</f>
        <v/>
      </c>
      <c r="M36" s="199" t="str">
        <f>IFERROR(IF(INDEX(CSV用中間!O:O,MATCH(ROW(M31),CSV用中間!$B:$B,0))="","",INDEX(CSV用中間!O:O,MATCH(ROW(M31),CSV用中間!$B:$B,0))),"")</f>
        <v/>
      </c>
      <c r="N36" s="199" t="str">
        <f>IFERROR(IF(INDEX(CSV用中間!P:P,MATCH(ROW(N31),CSV用中間!$B:$B,0))="","",INDEX(CSV用中間!P:P,MATCH(ROW(N31),CSV用中間!$B:$B,0))),"")</f>
        <v/>
      </c>
    </row>
    <row r="37" spans="1:14" x14ac:dyDescent="0.4">
      <c r="A37" s="199" t="str">
        <f>IFERROR(IF(INDEX(CSV用中間!C:C,MATCH(ROW(A32),CSV用中間!$B:$B,0))="","",INDEX(CSV用中間!C:C,MATCH(ROW(A32),CSV用中間!$B:$B,0))),"")</f>
        <v/>
      </c>
      <c r="B37" s="199" t="str">
        <f>IFERROR(IF(INDEX(CSV用中間!D:D,MATCH(ROW(B32),CSV用中間!$B:$B,0))="","",INDEX(CSV用中間!D:D,MATCH(ROW(B32),CSV用中間!$B:$B,0))),"")</f>
        <v/>
      </c>
      <c r="C37" s="199" t="str">
        <f>IFERROR(IF(INDEX(CSV用中間!E:E,MATCH(ROW(C32),CSV用中間!$B:$B,0))="","",INDEX(CSV用中間!E:E,MATCH(ROW(C32),CSV用中間!$B:$B,0))),"")</f>
        <v/>
      </c>
      <c r="D37" s="199" t="str">
        <f>IFERROR(IF(INDEX(CSV用中間!F:F,MATCH(ROW(D32),CSV用中間!$B:$B,0))="","",INDEX(CSV用中間!F:F,MATCH(ROW(D32),CSV用中間!$B:$B,0))),"")</f>
        <v/>
      </c>
      <c r="E37" s="199" t="str">
        <f>IFERROR(IF(INDEX(CSV用中間!G:G,MATCH(ROW(E32),CSV用中間!$B:$B,0))="","",INDEX(CSV用中間!G:G,MATCH(ROW(E32),CSV用中間!$B:$B,0))),"")</f>
        <v/>
      </c>
      <c r="F37" s="199" t="str">
        <f>IFERROR(IF(INDEX(CSV用中間!H:H,MATCH(ROW(F32),CSV用中間!$B:$B,0))="","",INDEX(CSV用中間!H:H,MATCH(ROW(F32),CSV用中間!$B:$B,0))),"")</f>
        <v/>
      </c>
      <c r="G37" s="199" t="str">
        <f>IFERROR(IF(INDEX(CSV用中間!I:I,MATCH(ROW(G32),CSV用中間!$B:$B,0))="","",INDEX(CSV用中間!I:I,MATCH(ROW(G32),CSV用中間!$B:$B,0))),"")</f>
        <v/>
      </c>
      <c r="H37" s="199" t="str">
        <f>IFERROR(IF(INDEX(CSV用中間!J:J,MATCH(ROW(H32),CSV用中間!$B:$B,0))="","",INDEX(CSV用中間!J:J,MATCH(ROW(H32),CSV用中間!$B:$B,0))),"")</f>
        <v/>
      </c>
      <c r="I37" s="199" t="str">
        <f>IFERROR(IF(INDEX(CSV用中間!K:K,MATCH(ROW(I32),CSV用中間!$B:$B,0))="","",INDEX(CSV用中間!K:K,MATCH(ROW(I32),CSV用中間!$B:$B,0))),"")</f>
        <v/>
      </c>
      <c r="J37" s="199" t="str">
        <f>IFERROR(IF(INDEX(CSV用中間!L:L,MATCH(ROW(J32),CSV用中間!$B:$B,0))="","",INDEX(CSV用中間!L:L,MATCH(ROW(J32),CSV用中間!$B:$B,0))),"")</f>
        <v/>
      </c>
      <c r="K37" s="199" t="str">
        <f>IFERROR(IF(INDEX(CSV用中間!M:M,MATCH(ROW(K32),CSV用中間!$B:$B,0))="","",INDEX(CSV用中間!M:M,MATCH(ROW(K32),CSV用中間!$B:$B,0))),"")</f>
        <v/>
      </c>
      <c r="L37" s="199" t="str">
        <f>IFERROR(IF(INDEX(CSV用中間!N:N,MATCH(ROW(L32),CSV用中間!$B:$B,0))="","",INDEX(CSV用中間!N:N,MATCH(ROW(L32),CSV用中間!$B:$B,0))),"")</f>
        <v/>
      </c>
      <c r="M37" s="199" t="str">
        <f>IFERROR(IF(INDEX(CSV用中間!O:O,MATCH(ROW(M32),CSV用中間!$B:$B,0))="","",INDEX(CSV用中間!O:O,MATCH(ROW(M32),CSV用中間!$B:$B,0))),"")</f>
        <v/>
      </c>
      <c r="N37" s="199" t="str">
        <f>IFERROR(IF(INDEX(CSV用中間!P:P,MATCH(ROW(N32),CSV用中間!$B:$B,0))="","",INDEX(CSV用中間!P:P,MATCH(ROW(N32),CSV用中間!$B:$B,0))),"")</f>
        <v/>
      </c>
    </row>
    <row r="38" spans="1:14" x14ac:dyDescent="0.4">
      <c r="A38" s="199" t="str">
        <f>IFERROR(IF(INDEX(CSV用中間!C:C,MATCH(ROW(A33),CSV用中間!$B:$B,0))="","",INDEX(CSV用中間!C:C,MATCH(ROW(A33),CSV用中間!$B:$B,0))),"")</f>
        <v/>
      </c>
      <c r="B38" s="199" t="str">
        <f>IFERROR(IF(INDEX(CSV用中間!D:D,MATCH(ROW(B33),CSV用中間!$B:$B,0))="","",INDEX(CSV用中間!D:D,MATCH(ROW(B33),CSV用中間!$B:$B,0))),"")</f>
        <v/>
      </c>
      <c r="C38" s="199" t="str">
        <f>IFERROR(IF(INDEX(CSV用中間!E:E,MATCH(ROW(C33),CSV用中間!$B:$B,0))="","",INDEX(CSV用中間!E:E,MATCH(ROW(C33),CSV用中間!$B:$B,0))),"")</f>
        <v/>
      </c>
      <c r="D38" s="199" t="str">
        <f>IFERROR(IF(INDEX(CSV用中間!F:F,MATCH(ROW(D33),CSV用中間!$B:$B,0))="","",INDEX(CSV用中間!F:F,MATCH(ROW(D33),CSV用中間!$B:$B,0))),"")</f>
        <v/>
      </c>
      <c r="E38" s="199" t="str">
        <f>IFERROR(IF(INDEX(CSV用中間!G:G,MATCH(ROW(E33),CSV用中間!$B:$B,0))="","",INDEX(CSV用中間!G:G,MATCH(ROW(E33),CSV用中間!$B:$B,0))),"")</f>
        <v/>
      </c>
      <c r="F38" s="199" t="str">
        <f>IFERROR(IF(INDEX(CSV用中間!H:H,MATCH(ROW(F33),CSV用中間!$B:$B,0))="","",INDEX(CSV用中間!H:H,MATCH(ROW(F33),CSV用中間!$B:$B,0))),"")</f>
        <v/>
      </c>
      <c r="G38" s="199" t="str">
        <f>IFERROR(IF(INDEX(CSV用中間!I:I,MATCH(ROW(G33),CSV用中間!$B:$B,0))="","",INDEX(CSV用中間!I:I,MATCH(ROW(G33),CSV用中間!$B:$B,0))),"")</f>
        <v/>
      </c>
      <c r="H38" s="199" t="str">
        <f>IFERROR(IF(INDEX(CSV用中間!J:J,MATCH(ROW(H33),CSV用中間!$B:$B,0))="","",INDEX(CSV用中間!J:J,MATCH(ROW(H33),CSV用中間!$B:$B,0))),"")</f>
        <v/>
      </c>
      <c r="I38" s="199" t="str">
        <f>IFERROR(IF(INDEX(CSV用中間!K:K,MATCH(ROW(I33),CSV用中間!$B:$B,0))="","",INDEX(CSV用中間!K:K,MATCH(ROW(I33),CSV用中間!$B:$B,0))),"")</f>
        <v/>
      </c>
      <c r="J38" s="199" t="str">
        <f>IFERROR(IF(INDEX(CSV用中間!L:L,MATCH(ROW(J33),CSV用中間!$B:$B,0))="","",INDEX(CSV用中間!L:L,MATCH(ROW(J33),CSV用中間!$B:$B,0))),"")</f>
        <v/>
      </c>
      <c r="K38" s="199" t="str">
        <f>IFERROR(IF(INDEX(CSV用中間!M:M,MATCH(ROW(K33),CSV用中間!$B:$B,0))="","",INDEX(CSV用中間!M:M,MATCH(ROW(K33),CSV用中間!$B:$B,0))),"")</f>
        <v/>
      </c>
      <c r="L38" s="199" t="str">
        <f>IFERROR(IF(INDEX(CSV用中間!N:N,MATCH(ROW(L33),CSV用中間!$B:$B,0))="","",INDEX(CSV用中間!N:N,MATCH(ROW(L33),CSV用中間!$B:$B,0))),"")</f>
        <v/>
      </c>
      <c r="M38" s="199" t="str">
        <f>IFERROR(IF(INDEX(CSV用中間!O:O,MATCH(ROW(M33),CSV用中間!$B:$B,0))="","",INDEX(CSV用中間!O:O,MATCH(ROW(M33),CSV用中間!$B:$B,0))),"")</f>
        <v/>
      </c>
      <c r="N38" s="199" t="str">
        <f>IFERROR(IF(INDEX(CSV用中間!P:P,MATCH(ROW(N33),CSV用中間!$B:$B,0))="","",INDEX(CSV用中間!P:P,MATCH(ROW(N33),CSV用中間!$B:$B,0))),"")</f>
        <v/>
      </c>
    </row>
    <row r="39" spans="1:14" x14ac:dyDescent="0.4">
      <c r="A39" s="199" t="str">
        <f>IFERROR(IF(INDEX(CSV用中間!C:C,MATCH(ROW(A34),CSV用中間!$B:$B,0))="","",INDEX(CSV用中間!C:C,MATCH(ROW(A34),CSV用中間!$B:$B,0))),"")</f>
        <v/>
      </c>
      <c r="B39" s="199" t="str">
        <f>IFERROR(IF(INDEX(CSV用中間!D:D,MATCH(ROW(B34),CSV用中間!$B:$B,0))="","",INDEX(CSV用中間!D:D,MATCH(ROW(B34),CSV用中間!$B:$B,0))),"")</f>
        <v/>
      </c>
      <c r="C39" s="199" t="str">
        <f>IFERROR(IF(INDEX(CSV用中間!E:E,MATCH(ROW(C34),CSV用中間!$B:$B,0))="","",INDEX(CSV用中間!E:E,MATCH(ROW(C34),CSV用中間!$B:$B,0))),"")</f>
        <v/>
      </c>
      <c r="D39" s="199" t="str">
        <f>IFERROR(IF(INDEX(CSV用中間!F:F,MATCH(ROW(D34),CSV用中間!$B:$B,0))="","",INDEX(CSV用中間!F:F,MATCH(ROW(D34),CSV用中間!$B:$B,0))),"")</f>
        <v/>
      </c>
      <c r="E39" s="199" t="str">
        <f>IFERROR(IF(INDEX(CSV用中間!G:G,MATCH(ROW(E34),CSV用中間!$B:$B,0))="","",INDEX(CSV用中間!G:G,MATCH(ROW(E34),CSV用中間!$B:$B,0))),"")</f>
        <v/>
      </c>
      <c r="F39" s="199" t="str">
        <f>IFERROR(IF(INDEX(CSV用中間!H:H,MATCH(ROW(F34),CSV用中間!$B:$B,0))="","",INDEX(CSV用中間!H:H,MATCH(ROW(F34),CSV用中間!$B:$B,0))),"")</f>
        <v/>
      </c>
      <c r="G39" s="199" t="str">
        <f>IFERROR(IF(INDEX(CSV用中間!I:I,MATCH(ROW(G34),CSV用中間!$B:$B,0))="","",INDEX(CSV用中間!I:I,MATCH(ROW(G34),CSV用中間!$B:$B,0))),"")</f>
        <v/>
      </c>
      <c r="H39" s="199" t="str">
        <f>IFERROR(IF(INDEX(CSV用中間!J:J,MATCH(ROW(H34),CSV用中間!$B:$B,0))="","",INDEX(CSV用中間!J:J,MATCH(ROW(H34),CSV用中間!$B:$B,0))),"")</f>
        <v/>
      </c>
      <c r="I39" s="199" t="str">
        <f>IFERROR(IF(INDEX(CSV用中間!K:K,MATCH(ROW(I34),CSV用中間!$B:$B,0))="","",INDEX(CSV用中間!K:K,MATCH(ROW(I34),CSV用中間!$B:$B,0))),"")</f>
        <v/>
      </c>
      <c r="J39" s="199" t="str">
        <f>IFERROR(IF(INDEX(CSV用中間!L:L,MATCH(ROW(J34),CSV用中間!$B:$B,0))="","",INDEX(CSV用中間!L:L,MATCH(ROW(J34),CSV用中間!$B:$B,0))),"")</f>
        <v/>
      </c>
      <c r="K39" s="199" t="str">
        <f>IFERROR(IF(INDEX(CSV用中間!M:M,MATCH(ROW(K34),CSV用中間!$B:$B,0))="","",INDEX(CSV用中間!M:M,MATCH(ROW(K34),CSV用中間!$B:$B,0))),"")</f>
        <v/>
      </c>
      <c r="L39" s="199" t="str">
        <f>IFERROR(IF(INDEX(CSV用中間!N:N,MATCH(ROW(L34),CSV用中間!$B:$B,0))="","",INDEX(CSV用中間!N:N,MATCH(ROW(L34),CSV用中間!$B:$B,0))),"")</f>
        <v/>
      </c>
      <c r="M39" s="199" t="str">
        <f>IFERROR(IF(INDEX(CSV用中間!O:O,MATCH(ROW(M34),CSV用中間!$B:$B,0))="","",INDEX(CSV用中間!O:O,MATCH(ROW(M34),CSV用中間!$B:$B,0))),"")</f>
        <v/>
      </c>
      <c r="N39" s="199" t="str">
        <f>IFERROR(IF(INDEX(CSV用中間!P:P,MATCH(ROW(N34),CSV用中間!$B:$B,0))="","",INDEX(CSV用中間!P:P,MATCH(ROW(N34),CSV用中間!$B:$B,0))),"")</f>
        <v/>
      </c>
    </row>
    <row r="40" spans="1:14" x14ac:dyDescent="0.4">
      <c r="A40" s="199" t="str">
        <f>IFERROR(IF(INDEX(CSV用中間!C:C,MATCH(ROW(A35),CSV用中間!$B:$B,0))="","",INDEX(CSV用中間!C:C,MATCH(ROW(A35),CSV用中間!$B:$B,0))),"")</f>
        <v/>
      </c>
      <c r="B40" s="199" t="str">
        <f>IFERROR(IF(INDEX(CSV用中間!D:D,MATCH(ROW(B35),CSV用中間!$B:$B,0))="","",INDEX(CSV用中間!D:D,MATCH(ROW(B35),CSV用中間!$B:$B,0))),"")</f>
        <v/>
      </c>
      <c r="C40" s="199" t="str">
        <f>IFERROR(IF(INDEX(CSV用中間!E:E,MATCH(ROW(C35),CSV用中間!$B:$B,0))="","",INDEX(CSV用中間!E:E,MATCH(ROW(C35),CSV用中間!$B:$B,0))),"")</f>
        <v/>
      </c>
      <c r="D40" s="199" t="str">
        <f>IFERROR(IF(INDEX(CSV用中間!F:F,MATCH(ROW(D35),CSV用中間!$B:$B,0))="","",INDEX(CSV用中間!F:F,MATCH(ROW(D35),CSV用中間!$B:$B,0))),"")</f>
        <v/>
      </c>
      <c r="E40" s="199" t="str">
        <f>IFERROR(IF(INDEX(CSV用中間!G:G,MATCH(ROW(E35),CSV用中間!$B:$B,0))="","",INDEX(CSV用中間!G:G,MATCH(ROW(E35),CSV用中間!$B:$B,0))),"")</f>
        <v/>
      </c>
      <c r="F40" s="199" t="str">
        <f>IFERROR(IF(INDEX(CSV用中間!H:H,MATCH(ROW(F35),CSV用中間!$B:$B,0))="","",INDEX(CSV用中間!H:H,MATCH(ROW(F35),CSV用中間!$B:$B,0))),"")</f>
        <v/>
      </c>
      <c r="G40" s="199" t="str">
        <f>IFERROR(IF(INDEX(CSV用中間!I:I,MATCH(ROW(G35),CSV用中間!$B:$B,0))="","",INDEX(CSV用中間!I:I,MATCH(ROW(G35),CSV用中間!$B:$B,0))),"")</f>
        <v/>
      </c>
      <c r="H40" s="199" t="str">
        <f>IFERROR(IF(INDEX(CSV用中間!J:J,MATCH(ROW(H35),CSV用中間!$B:$B,0))="","",INDEX(CSV用中間!J:J,MATCH(ROW(H35),CSV用中間!$B:$B,0))),"")</f>
        <v/>
      </c>
      <c r="I40" s="199" t="str">
        <f>IFERROR(IF(INDEX(CSV用中間!K:K,MATCH(ROW(I35),CSV用中間!$B:$B,0))="","",INDEX(CSV用中間!K:K,MATCH(ROW(I35),CSV用中間!$B:$B,0))),"")</f>
        <v/>
      </c>
      <c r="J40" s="199" t="str">
        <f>IFERROR(IF(INDEX(CSV用中間!L:L,MATCH(ROW(J35),CSV用中間!$B:$B,0))="","",INDEX(CSV用中間!L:L,MATCH(ROW(J35),CSV用中間!$B:$B,0))),"")</f>
        <v/>
      </c>
      <c r="K40" s="199" t="str">
        <f>IFERROR(IF(INDEX(CSV用中間!M:M,MATCH(ROW(K35),CSV用中間!$B:$B,0))="","",INDEX(CSV用中間!M:M,MATCH(ROW(K35),CSV用中間!$B:$B,0))),"")</f>
        <v/>
      </c>
      <c r="L40" s="199" t="str">
        <f>IFERROR(IF(INDEX(CSV用中間!N:N,MATCH(ROW(L35),CSV用中間!$B:$B,0))="","",INDEX(CSV用中間!N:N,MATCH(ROW(L35),CSV用中間!$B:$B,0))),"")</f>
        <v/>
      </c>
      <c r="M40" s="199" t="str">
        <f>IFERROR(IF(INDEX(CSV用中間!O:O,MATCH(ROW(M35),CSV用中間!$B:$B,0))="","",INDEX(CSV用中間!O:O,MATCH(ROW(M35),CSV用中間!$B:$B,0))),"")</f>
        <v/>
      </c>
      <c r="N40" s="199" t="str">
        <f>IFERROR(IF(INDEX(CSV用中間!P:P,MATCH(ROW(N35),CSV用中間!$B:$B,0))="","",INDEX(CSV用中間!P:P,MATCH(ROW(N35),CSV用中間!$B:$B,0))),"")</f>
        <v/>
      </c>
    </row>
    <row r="41" spans="1:14" x14ac:dyDescent="0.4">
      <c r="A41" s="199" t="str">
        <f>IFERROR(IF(INDEX(CSV用中間!C:C,MATCH(ROW(A36),CSV用中間!$B:$B,0))="","",INDEX(CSV用中間!C:C,MATCH(ROW(A36),CSV用中間!$B:$B,0))),"")</f>
        <v/>
      </c>
      <c r="B41" s="199" t="str">
        <f>IFERROR(IF(INDEX(CSV用中間!D:D,MATCH(ROW(B36),CSV用中間!$B:$B,0))="","",INDEX(CSV用中間!D:D,MATCH(ROW(B36),CSV用中間!$B:$B,0))),"")</f>
        <v/>
      </c>
      <c r="C41" s="199" t="str">
        <f>IFERROR(IF(INDEX(CSV用中間!E:E,MATCH(ROW(C36),CSV用中間!$B:$B,0))="","",INDEX(CSV用中間!E:E,MATCH(ROW(C36),CSV用中間!$B:$B,0))),"")</f>
        <v/>
      </c>
      <c r="D41" s="199" t="str">
        <f>IFERROR(IF(INDEX(CSV用中間!F:F,MATCH(ROW(D36),CSV用中間!$B:$B,0))="","",INDEX(CSV用中間!F:F,MATCH(ROW(D36),CSV用中間!$B:$B,0))),"")</f>
        <v/>
      </c>
      <c r="E41" s="199" t="str">
        <f>IFERROR(IF(INDEX(CSV用中間!G:G,MATCH(ROW(E36),CSV用中間!$B:$B,0))="","",INDEX(CSV用中間!G:G,MATCH(ROW(E36),CSV用中間!$B:$B,0))),"")</f>
        <v/>
      </c>
      <c r="F41" s="199" t="str">
        <f>IFERROR(IF(INDEX(CSV用中間!H:H,MATCH(ROW(F36),CSV用中間!$B:$B,0))="","",INDEX(CSV用中間!H:H,MATCH(ROW(F36),CSV用中間!$B:$B,0))),"")</f>
        <v/>
      </c>
      <c r="G41" s="199" t="str">
        <f>IFERROR(IF(INDEX(CSV用中間!I:I,MATCH(ROW(G36),CSV用中間!$B:$B,0))="","",INDEX(CSV用中間!I:I,MATCH(ROW(G36),CSV用中間!$B:$B,0))),"")</f>
        <v/>
      </c>
      <c r="H41" s="199" t="str">
        <f>IFERROR(IF(INDEX(CSV用中間!J:J,MATCH(ROW(H36),CSV用中間!$B:$B,0))="","",INDEX(CSV用中間!J:J,MATCH(ROW(H36),CSV用中間!$B:$B,0))),"")</f>
        <v/>
      </c>
      <c r="I41" s="199" t="str">
        <f>IFERROR(IF(INDEX(CSV用中間!K:K,MATCH(ROW(I36),CSV用中間!$B:$B,0))="","",INDEX(CSV用中間!K:K,MATCH(ROW(I36),CSV用中間!$B:$B,0))),"")</f>
        <v/>
      </c>
      <c r="J41" s="199" t="str">
        <f>IFERROR(IF(INDEX(CSV用中間!L:L,MATCH(ROW(J36),CSV用中間!$B:$B,0))="","",INDEX(CSV用中間!L:L,MATCH(ROW(J36),CSV用中間!$B:$B,0))),"")</f>
        <v/>
      </c>
      <c r="K41" s="199" t="str">
        <f>IFERROR(IF(INDEX(CSV用中間!M:M,MATCH(ROW(K36),CSV用中間!$B:$B,0))="","",INDEX(CSV用中間!M:M,MATCH(ROW(K36),CSV用中間!$B:$B,0))),"")</f>
        <v/>
      </c>
      <c r="L41" s="199" t="str">
        <f>IFERROR(IF(INDEX(CSV用中間!N:N,MATCH(ROW(L36),CSV用中間!$B:$B,0))="","",INDEX(CSV用中間!N:N,MATCH(ROW(L36),CSV用中間!$B:$B,0))),"")</f>
        <v/>
      </c>
      <c r="M41" s="199" t="str">
        <f>IFERROR(IF(INDEX(CSV用中間!O:O,MATCH(ROW(M36),CSV用中間!$B:$B,0))="","",INDEX(CSV用中間!O:O,MATCH(ROW(M36),CSV用中間!$B:$B,0))),"")</f>
        <v/>
      </c>
      <c r="N41" s="199" t="str">
        <f>IFERROR(IF(INDEX(CSV用中間!P:P,MATCH(ROW(N36),CSV用中間!$B:$B,0))="","",INDEX(CSV用中間!P:P,MATCH(ROW(N36),CSV用中間!$B:$B,0))),"")</f>
        <v/>
      </c>
    </row>
    <row r="42" spans="1:14" x14ac:dyDescent="0.4">
      <c r="A42" s="199" t="str">
        <f>IFERROR(IF(INDEX(CSV用中間!C:C,MATCH(ROW(A37),CSV用中間!$B:$B,0))="","",INDEX(CSV用中間!C:C,MATCH(ROW(A37),CSV用中間!$B:$B,0))),"")</f>
        <v/>
      </c>
      <c r="B42" s="199" t="str">
        <f>IFERROR(IF(INDEX(CSV用中間!D:D,MATCH(ROW(B37),CSV用中間!$B:$B,0))="","",INDEX(CSV用中間!D:D,MATCH(ROW(B37),CSV用中間!$B:$B,0))),"")</f>
        <v/>
      </c>
      <c r="C42" s="199" t="str">
        <f>IFERROR(IF(INDEX(CSV用中間!E:E,MATCH(ROW(C37),CSV用中間!$B:$B,0))="","",INDEX(CSV用中間!E:E,MATCH(ROW(C37),CSV用中間!$B:$B,0))),"")</f>
        <v/>
      </c>
      <c r="D42" s="199" t="str">
        <f>IFERROR(IF(INDEX(CSV用中間!F:F,MATCH(ROW(D37),CSV用中間!$B:$B,0))="","",INDEX(CSV用中間!F:F,MATCH(ROW(D37),CSV用中間!$B:$B,0))),"")</f>
        <v/>
      </c>
      <c r="E42" s="199" t="str">
        <f>IFERROR(IF(INDEX(CSV用中間!G:G,MATCH(ROW(E37),CSV用中間!$B:$B,0))="","",INDEX(CSV用中間!G:G,MATCH(ROW(E37),CSV用中間!$B:$B,0))),"")</f>
        <v/>
      </c>
      <c r="F42" s="199" t="str">
        <f>IFERROR(IF(INDEX(CSV用中間!H:H,MATCH(ROW(F37),CSV用中間!$B:$B,0))="","",INDEX(CSV用中間!H:H,MATCH(ROW(F37),CSV用中間!$B:$B,0))),"")</f>
        <v/>
      </c>
      <c r="G42" s="199" t="str">
        <f>IFERROR(IF(INDEX(CSV用中間!I:I,MATCH(ROW(G37),CSV用中間!$B:$B,0))="","",INDEX(CSV用中間!I:I,MATCH(ROW(G37),CSV用中間!$B:$B,0))),"")</f>
        <v/>
      </c>
      <c r="H42" s="199" t="str">
        <f>IFERROR(IF(INDEX(CSV用中間!J:J,MATCH(ROW(H37),CSV用中間!$B:$B,0))="","",INDEX(CSV用中間!J:J,MATCH(ROW(H37),CSV用中間!$B:$B,0))),"")</f>
        <v/>
      </c>
      <c r="I42" s="199" t="str">
        <f>IFERROR(IF(INDEX(CSV用中間!K:K,MATCH(ROW(I37),CSV用中間!$B:$B,0))="","",INDEX(CSV用中間!K:K,MATCH(ROW(I37),CSV用中間!$B:$B,0))),"")</f>
        <v/>
      </c>
      <c r="J42" s="199" t="str">
        <f>IFERROR(IF(INDEX(CSV用中間!L:L,MATCH(ROW(J37),CSV用中間!$B:$B,0))="","",INDEX(CSV用中間!L:L,MATCH(ROW(J37),CSV用中間!$B:$B,0))),"")</f>
        <v/>
      </c>
      <c r="K42" s="199" t="str">
        <f>IFERROR(IF(INDEX(CSV用中間!M:M,MATCH(ROW(K37),CSV用中間!$B:$B,0))="","",INDEX(CSV用中間!M:M,MATCH(ROW(K37),CSV用中間!$B:$B,0))),"")</f>
        <v/>
      </c>
      <c r="L42" s="199" t="str">
        <f>IFERROR(IF(INDEX(CSV用中間!N:N,MATCH(ROW(L37),CSV用中間!$B:$B,0))="","",INDEX(CSV用中間!N:N,MATCH(ROW(L37),CSV用中間!$B:$B,0))),"")</f>
        <v/>
      </c>
      <c r="M42" s="199" t="str">
        <f>IFERROR(IF(INDEX(CSV用中間!O:O,MATCH(ROW(M37),CSV用中間!$B:$B,0))="","",INDEX(CSV用中間!O:O,MATCH(ROW(M37),CSV用中間!$B:$B,0))),"")</f>
        <v/>
      </c>
      <c r="N42" s="199" t="str">
        <f>IFERROR(IF(INDEX(CSV用中間!P:P,MATCH(ROW(N37),CSV用中間!$B:$B,0))="","",INDEX(CSV用中間!P:P,MATCH(ROW(N37),CSV用中間!$B:$B,0))),"")</f>
        <v/>
      </c>
    </row>
    <row r="43" spans="1:14" x14ac:dyDescent="0.4">
      <c r="A43" s="199" t="str">
        <f>IFERROR(IF(INDEX(CSV用中間!C:C,MATCH(ROW(A38),CSV用中間!$B:$B,0))="","",INDEX(CSV用中間!C:C,MATCH(ROW(A38),CSV用中間!$B:$B,0))),"")</f>
        <v/>
      </c>
      <c r="B43" s="199" t="str">
        <f>IFERROR(IF(INDEX(CSV用中間!D:D,MATCH(ROW(B38),CSV用中間!$B:$B,0))="","",INDEX(CSV用中間!D:D,MATCH(ROW(B38),CSV用中間!$B:$B,0))),"")</f>
        <v/>
      </c>
      <c r="C43" s="199" t="str">
        <f>IFERROR(IF(INDEX(CSV用中間!E:E,MATCH(ROW(C38),CSV用中間!$B:$B,0))="","",INDEX(CSV用中間!E:E,MATCH(ROW(C38),CSV用中間!$B:$B,0))),"")</f>
        <v/>
      </c>
      <c r="D43" s="199" t="str">
        <f>IFERROR(IF(INDEX(CSV用中間!F:F,MATCH(ROW(D38),CSV用中間!$B:$B,0))="","",INDEX(CSV用中間!F:F,MATCH(ROW(D38),CSV用中間!$B:$B,0))),"")</f>
        <v/>
      </c>
      <c r="E43" s="199" t="str">
        <f>IFERROR(IF(INDEX(CSV用中間!G:G,MATCH(ROW(E38),CSV用中間!$B:$B,0))="","",INDEX(CSV用中間!G:G,MATCH(ROW(E38),CSV用中間!$B:$B,0))),"")</f>
        <v/>
      </c>
      <c r="F43" s="199" t="str">
        <f>IFERROR(IF(INDEX(CSV用中間!H:H,MATCH(ROW(F38),CSV用中間!$B:$B,0))="","",INDEX(CSV用中間!H:H,MATCH(ROW(F38),CSV用中間!$B:$B,0))),"")</f>
        <v/>
      </c>
      <c r="G43" s="199" t="str">
        <f>IFERROR(IF(INDEX(CSV用中間!I:I,MATCH(ROW(G38),CSV用中間!$B:$B,0))="","",INDEX(CSV用中間!I:I,MATCH(ROW(G38),CSV用中間!$B:$B,0))),"")</f>
        <v/>
      </c>
      <c r="H43" s="199" t="str">
        <f>IFERROR(IF(INDEX(CSV用中間!J:J,MATCH(ROW(H38),CSV用中間!$B:$B,0))="","",INDEX(CSV用中間!J:J,MATCH(ROW(H38),CSV用中間!$B:$B,0))),"")</f>
        <v/>
      </c>
      <c r="I43" s="199" t="str">
        <f>IFERROR(IF(INDEX(CSV用中間!K:K,MATCH(ROW(I38),CSV用中間!$B:$B,0))="","",INDEX(CSV用中間!K:K,MATCH(ROW(I38),CSV用中間!$B:$B,0))),"")</f>
        <v/>
      </c>
      <c r="J43" s="199" t="str">
        <f>IFERROR(IF(INDEX(CSV用中間!L:L,MATCH(ROW(J38),CSV用中間!$B:$B,0))="","",INDEX(CSV用中間!L:L,MATCH(ROW(J38),CSV用中間!$B:$B,0))),"")</f>
        <v/>
      </c>
      <c r="K43" s="199" t="str">
        <f>IFERROR(IF(INDEX(CSV用中間!M:M,MATCH(ROW(K38),CSV用中間!$B:$B,0))="","",INDEX(CSV用中間!M:M,MATCH(ROW(K38),CSV用中間!$B:$B,0))),"")</f>
        <v/>
      </c>
      <c r="L43" s="199" t="str">
        <f>IFERROR(IF(INDEX(CSV用中間!N:N,MATCH(ROW(L38),CSV用中間!$B:$B,0))="","",INDEX(CSV用中間!N:N,MATCH(ROW(L38),CSV用中間!$B:$B,0))),"")</f>
        <v/>
      </c>
      <c r="M43" s="199" t="str">
        <f>IFERROR(IF(INDEX(CSV用中間!O:O,MATCH(ROW(M38),CSV用中間!$B:$B,0))="","",INDEX(CSV用中間!O:O,MATCH(ROW(M38),CSV用中間!$B:$B,0))),"")</f>
        <v/>
      </c>
      <c r="N43" s="199" t="str">
        <f>IFERROR(IF(INDEX(CSV用中間!P:P,MATCH(ROW(N38),CSV用中間!$B:$B,0))="","",INDEX(CSV用中間!P:P,MATCH(ROW(N38),CSV用中間!$B:$B,0))),"")</f>
        <v/>
      </c>
    </row>
    <row r="44" spans="1:14" x14ac:dyDescent="0.4">
      <c r="A44" s="199" t="str">
        <f>IFERROR(IF(INDEX(CSV用中間!C:C,MATCH(ROW(A39),CSV用中間!$B:$B,0))="","",INDEX(CSV用中間!C:C,MATCH(ROW(A39),CSV用中間!$B:$B,0))),"")</f>
        <v/>
      </c>
      <c r="B44" s="199" t="str">
        <f>IFERROR(IF(INDEX(CSV用中間!D:D,MATCH(ROW(B39),CSV用中間!$B:$B,0))="","",INDEX(CSV用中間!D:D,MATCH(ROW(B39),CSV用中間!$B:$B,0))),"")</f>
        <v/>
      </c>
      <c r="C44" s="199" t="str">
        <f>IFERROR(IF(INDEX(CSV用中間!E:E,MATCH(ROW(C39),CSV用中間!$B:$B,0))="","",INDEX(CSV用中間!E:E,MATCH(ROW(C39),CSV用中間!$B:$B,0))),"")</f>
        <v/>
      </c>
      <c r="D44" s="199" t="str">
        <f>IFERROR(IF(INDEX(CSV用中間!F:F,MATCH(ROW(D39),CSV用中間!$B:$B,0))="","",INDEX(CSV用中間!F:F,MATCH(ROW(D39),CSV用中間!$B:$B,0))),"")</f>
        <v/>
      </c>
      <c r="E44" s="199" t="str">
        <f>IFERROR(IF(INDEX(CSV用中間!G:G,MATCH(ROW(E39),CSV用中間!$B:$B,0))="","",INDEX(CSV用中間!G:G,MATCH(ROW(E39),CSV用中間!$B:$B,0))),"")</f>
        <v/>
      </c>
      <c r="F44" s="199" t="str">
        <f>IFERROR(IF(INDEX(CSV用中間!H:H,MATCH(ROW(F39),CSV用中間!$B:$B,0))="","",INDEX(CSV用中間!H:H,MATCH(ROW(F39),CSV用中間!$B:$B,0))),"")</f>
        <v/>
      </c>
      <c r="G44" s="199" t="str">
        <f>IFERROR(IF(INDEX(CSV用中間!I:I,MATCH(ROW(G39),CSV用中間!$B:$B,0))="","",INDEX(CSV用中間!I:I,MATCH(ROW(G39),CSV用中間!$B:$B,0))),"")</f>
        <v/>
      </c>
      <c r="H44" s="199" t="str">
        <f>IFERROR(IF(INDEX(CSV用中間!J:J,MATCH(ROW(H39),CSV用中間!$B:$B,0))="","",INDEX(CSV用中間!J:J,MATCH(ROW(H39),CSV用中間!$B:$B,0))),"")</f>
        <v/>
      </c>
      <c r="I44" s="199" t="str">
        <f>IFERROR(IF(INDEX(CSV用中間!K:K,MATCH(ROW(I39),CSV用中間!$B:$B,0))="","",INDEX(CSV用中間!K:K,MATCH(ROW(I39),CSV用中間!$B:$B,0))),"")</f>
        <v/>
      </c>
      <c r="J44" s="199" t="str">
        <f>IFERROR(IF(INDEX(CSV用中間!L:L,MATCH(ROW(J39),CSV用中間!$B:$B,0))="","",INDEX(CSV用中間!L:L,MATCH(ROW(J39),CSV用中間!$B:$B,0))),"")</f>
        <v/>
      </c>
      <c r="K44" s="199" t="str">
        <f>IFERROR(IF(INDEX(CSV用中間!M:M,MATCH(ROW(K39),CSV用中間!$B:$B,0))="","",INDEX(CSV用中間!M:M,MATCH(ROW(K39),CSV用中間!$B:$B,0))),"")</f>
        <v/>
      </c>
      <c r="L44" s="199" t="str">
        <f>IFERROR(IF(INDEX(CSV用中間!N:N,MATCH(ROW(L39),CSV用中間!$B:$B,0))="","",INDEX(CSV用中間!N:N,MATCH(ROW(L39),CSV用中間!$B:$B,0))),"")</f>
        <v/>
      </c>
      <c r="M44" s="199" t="str">
        <f>IFERROR(IF(INDEX(CSV用中間!O:O,MATCH(ROW(M39),CSV用中間!$B:$B,0))="","",INDEX(CSV用中間!O:O,MATCH(ROW(M39),CSV用中間!$B:$B,0))),"")</f>
        <v/>
      </c>
      <c r="N44" s="199" t="str">
        <f>IFERROR(IF(INDEX(CSV用中間!P:P,MATCH(ROW(N39),CSV用中間!$B:$B,0))="","",INDEX(CSV用中間!P:P,MATCH(ROW(N39),CSV用中間!$B:$B,0))),"")</f>
        <v/>
      </c>
    </row>
    <row r="45" spans="1:14" x14ac:dyDescent="0.4">
      <c r="A45" s="199" t="str">
        <f>IFERROR(IF(INDEX(CSV用中間!C:C,MATCH(ROW(A40),CSV用中間!$B:$B,0))="","",INDEX(CSV用中間!C:C,MATCH(ROW(A40),CSV用中間!$B:$B,0))),"")</f>
        <v/>
      </c>
      <c r="B45" s="199" t="str">
        <f>IFERROR(IF(INDEX(CSV用中間!D:D,MATCH(ROW(B40),CSV用中間!$B:$B,0))="","",INDEX(CSV用中間!D:D,MATCH(ROW(B40),CSV用中間!$B:$B,0))),"")</f>
        <v/>
      </c>
      <c r="C45" s="199" t="str">
        <f>IFERROR(IF(INDEX(CSV用中間!E:E,MATCH(ROW(C40),CSV用中間!$B:$B,0))="","",INDEX(CSV用中間!E:E,MATCH(ROW(C40),CSV用中間!$B:$B,0))),"")</f>
        <v/>
      </c>
      <c r="D45" s="199" t="str">
        <f>IFERROR(IF(INDEX(CSV用中間!F:F,MATCH(ROW(D40),CSV用中間!$B:$B,0))="","",INDEX(CSV用中間!F:F,MATCH(ROW(D40),CSV用中間!$B:$B,0))),"")</f>
        <v/>
      </c>
      <c r="E45" s="199" t="str">
        <f>IFERROR(IF(INDEX(CSV用中間!G:G,MATCH(ROW(E40),CSV用中間!$B:$B,0))="","",INDEX(CSV用中間!G:G,MATCH(ROW(E40),CSV用中間!$B:$B,0))),"")</f>
        <v/>
      </c>
      <c r="F45" s="199" t="str">
        <f>IFERROR(IF(INDEX(CSV用中間!H:H,MATCH(ROW(F40),CSV用中間!$B:$B,0))="","",INDEX(CSV用中間!H:H,MATCH(ROW(F40),CSV用中間!$B:$B,0))),"")</f>
        <v/>
      </c>
      <c r="G45" s="199" t="str">
        <f>IFERROR(IF(INDEX(CSV用中間!I:I,MATCH(ROW(G40),CSV用中間!$B:$B,0))="","",INDEX(CSV用中間!I:I,MATCH(ROW(G40),CSV用中間!$B:$B,0))),"")</f>
        <v/>
      </c>
      <c r="H45" s="199" t="str">
        <f>IFERROR(IF(INDEX(CSV用中間!J:J,MATCH(ROW(H40),CSV用中間!$B:$B,0))="","",INDEX(CSV用中間!J:J,MATCH(ROW(H40),CSV用中間!$B:$B,0))),"")</f>
        <v/>
      </c>
      <c r="I45" s="199" t="str">
        <f>IFERROR(IF(INDEX(CSV用中間!K:K,MATCH(ROW(I40),CSV用中間!$B:$B,0))="","",INDEX(CSV用中間!K:K,MATCH(ROW(I40),CSV用中間!$B:$B,0))),"")</f>
        <v/>
      </c>
      <c r="J45" s="199" t="str">
        <f>IFERROR(IF(INDEX(CSV用中間!L:L,MATCH(ROW(J40),CSV用中間!$B:$B,0))="","",INDEX(CSV用中間!L:L,MATCH(ROW(J40),CSV用中間!$B:$B,0))),"")</f>
        <v/>
      </c>
      <c r="K45" s="199" t="str">
        <f>IFERROR(IF(INDEX(CSV用中間!M:M,MATCH(ROW(K40),CSV用中間!$B:$B,0))="","",INDEX(CSV用中間!M:M,MATCH(ROW(K40),CSV用中間!$B:$B,0))),"")</f>
        <v/>
      </c>
      <c r="L45" s="199" t="str">
        <f>IFERROR(IF(INDEX(CSV用中間!N:N,MATCH(ROW(L40),CSV用中間!$B:$B,0))="","",INDEX(CSV用中間!N:N,MATCH(ROW(L40),CSV用中間!$B:$B,0))),"")</f>
        <v/>
      </c>
      <c r="M45" s="199" t="str">
        <f>IFERROR(IF(INDEX(CSV用中間!O:O,MATCH(ROW(M40),CSV用中間!$B:$B,0))="","",INDEX(CSV用中間!O:O,MATCH(ROW(M40),CSV用中間!$B:$B,0))),"")</f>
        <v/>
      </c>
      <c r="N45" s="199" t="str">
        <f>IFERROR(IF(INDEX(CSV用中間!P:P,MATCH(ROW(N40),CSV用中間!$B:$B,0))="","",INDEX(CSV用中間!P:P,MATCH(ROW(N40),CSV用中間!$B:$B,0))),"")</f>
        <v/>
      </c>
    </row>
    <row r="46" spans="1:14" x14ac:dyDescent="0.4">
      <c r="A46" s="199" t="str">
        <f>IFERROR(IF(INDEX(CSV用中間!C:C,MATCH(ROW(A41),CSV用中間!$B:$B,0))="","",INDEX(CSV用中間!C:C,MATCH(ROW(A41),CSV用中間!$B:$B,0))),"")</f>
        <v/>
      </c>
      <c r="B46" s="199" t="str">
        <f>IFERROR(IF(INDEX(CSV用中間!D:D,MATCH(ROW(B41),CSV用中間!$B:$B,0))="","",INDEX(CSV用中間!D:D,MATCH(ROW(B41),CSV用中間!$B:$B,0))),"")</f>
        <v/>
      </c>
      <c r="C46" s="199" t="str">
        <f>IFERROR(IF(INDEX(CSV用中間!E:E,MATCH(ROW(C41),CSV用中間!$B:$B,0))="","",INDEX(CSV用中間!E:E,MATCH(ROW(C41),CSV用中間!$B:$B,0))),"")</f>
        <v/>
      </c>
      <c r="D46" s="199" t="str">
        <f>IFERROR(IF(INDEX(CSV用中間!F:F,MATCH(ROW(D41),CSV用中間!$B:$B,0))="","",INDEX(CSV用中間!F:F,MATCH(ROW(D41),CSV用中間!$B:$B,0))),"")</f>
        <v/>
      </c>
      <c r="E46" s="199" t="str">
        <f>IFERROR(IF(INDEX(CSV用中間!G:G,MATCH(ROW(E41),CSV用中間!$B:$B,0))="","",INDEX(CSV用中間!G:G,MATCH(ROW(E41),CSV用中間!$B:$B,0))),"")</f>
        <v/>
      </c>
      <c r="F46" s="199" t="str">
        <f>IFERROR(IF(INDEX(CSV用中間!H:H,MATCH(ROW(F41),CSV用中間!$B:$B,0))="","",INDEX(CSV用中間!H:H,MATCH(ROW(F41),CSV用中間!$B:$B,0))),"")</f>
        <v/>
      </c>
      <c r="G46" s="199" t="str">
        <f>IFERROR(IF(INDEX(CSV用中間!I:I,MATCH(ROW(G41),CSV用中間!$B:$B,0))="","",INDEX(CSV用中間!I:I,MATCH(ROW(G41),CSV用中間!$B:$B,0))),"")</f>
        <v/>
      </c>
      <c r="H46" s="199" t="str">
        <f>IFERROR(IF(INDEX(CSV用中間!J:J,MATCH(ROW(H41),CSV用中間!$B:$B,0))="","",INDEX(CSV用中間!J:J,MATCH(ROW(H41),CSV用中間!$B:$B,0))),"")</f>
        <v/>
      </c>
      <c r="I46" s="199" t="str">
        <f>IFERROR(IF(INDEX(CSV用中間!K:K,MATCH(ROW(I41),CSV用中間!$B:$B,0))="","",INDEX(CSV用中間!K:K,MATCH(ROW(I41),CSV用中間!$B:$B,0))),"")</f>
        <v/>
      </c>
      <c r="J46" s="199" t="str">
        <f>IFERROR(IF(INDEX(CSV用中間!L:L,MATCH(ROW(J41),CSV用中間!$B:$B,0))="","",INDEX(CSV用中間!L:L,MATCH(ROW(J41),CSV用中間!$B:$B,0))),"")</f>
        <v/>
      </c>
      <c r="K46" s="199" t="str">
        <f>IFERROR(IF(INDEX(CSV用中間!M:M,MATCH(ROW(K41),CSV用中間!$B:$B,0))="","",INDEX(CSV用中間!M:M,MATCH(ROW(K41),CSV用中間!$B:$B,0))),"")</f>
        <v/>
      </c>
      <c r="L46" s="199" t="str">
        <f>IFERROR(IF(INDEX(CSV用中間!N:N,MATCH(ROW(L41),CSV用中間!$B:$B,0))="","",INDEX(CSV用中間!N:N,MATCH(ROW(L41),CSV用中間!$B:$B,0))),"")</f>
        <v/>
      </c>
      <c r="M46" s="199" t="str">
        <f>IFERROR(IF(INDEX(CSV用中間!O:O,MATCH(ROW(M41),CSV用中間!$B:$B,0))="","",INDEX(CSV用中間!O:O,MATCH(ROW(M41),CSV用中間!$B:$B,0))),"")</f>
        <v/>
      </c>
      <c r="N46" s="199" t="str">
        <f>IFERROR(IF(INDEX(CSV用中間!P:P,MATCH(ROW(N41),CSV用中間!$B:$B,0))="","",INDEX(CSV用中間!P:P,MATCH(ROW(N41),CSV用中間!$B:$B,0))),"")</f>
        <v/>
      </c>
    </row>
    <row r="47" spans="1:14" x14ac:dyDescent="0.4">
      <c r="A47" s="199" t="str">
        <f>IFERROR(IF(INDEX(CSV用中間!C:C,MATCH(ROW(A42),CSV用中間!$B:$B,0))="","",INDEX(CSV用中間!C:C,MATCH(ROW(A42),CSV用中間!$B:$B,0))),"")</f>
        <v/>
      </c>
      <c r="B47" s="199" t="str">
        <f>IFERROR(IF(INDEX(CSV用中間!D:D,MATCH(ROW(B42),CSV用中間!$B:$B,0))="","",INDEX(CSV用中間!D:D,MATCH(ROW(B42),CSV用中間!$B:$B,0))),"")</f>
        <v/>
      </c>
      <c r="C47" s="199" t="str">
        <f>IFERROR(IF(INDEX(CSV用中間!E:E,MATCH(ROW(C42),CSV用中間!$B:$B,0))="","",INDEX(CSV用中間!E:E,MATCH(ROW(C42),CSV用中間!$B:$B,0))),"")</f>
        <v/>
      </c>
      <c r="D47" s="199" t="str">
        <f>IFERROR(IF(INDEX(CSV用中間!F:F,MATCH(ROW(D42),CSV用中間!$B:$B,0))="","",INDEX(CSV用中間!F:F,MATCH(ROW(D42),CSV用中間!$B:$B,0))),"")</f>
        <v/>
      </c>
      <c r="E47" s="199" t="str">
        <f>IFERROR(IF(INDEX(CSV用中間!G:G,MATCH(ROW(E42),CSV用中間!$B:$B,0))="","",INDEX(CSV用中間!G:G,MATCH(ROW(E42),CSV用中間!$B:$B,0))),"")</f>
        <v/>
      </c>
      <c r="F47" s="199" t="str">
        <f>IFERROR(IF(INDEX(CSV用中間!H:H,MATCH(ROW(F42),CSV用中間!$B:$B,0))="","",INDEX(CSV用中間!H:H,MATCH(ROW(F42),CSV用中間!$B:$B,0))),"")</f>
        <v/>
      </c>
      <c r="G47" s="199" t="str">
        <f>IFERROR(IF(INDEX(CSV用中間!I:I,MATCH(ROW(G42),CSV用中間!$B:$B,0))="","",INDEX(CSV用中間!I:I,MATCH(ROW(G42),CSV用中間!$B:$B,0))),"")</f>
        <v/>
      </c>
      <c r="H47" s="199" t="str">
        <f>IFERROR(IF(INDEX(CSV用中間!J:J,MATCH(ROW(H42),CSV用中間!$B:$B,0))="","",INDEX(CSV用中間!J:J,MATCH(ROW(H42),CSV用中間!$B:$B,0))),"")</f>
        <v/>
      </c>
      <c r="I47" s="199" t="str">
        <f>IFERROR(IF(INDEX(CSV用中間!K:K,MATCH(ROW(I42),CSV用中間!$B:$B,0))="","",INDEX(CSV用中間!K:K,MATCH(ROW(I42),CSV用中間!$B:$B,0))),"")</f>
        <v/>
      </c>
      <c r="J47" s="199" t="str">
        <f>IFERROR(IF(INDEX(CSV用中間!L:L,MATCH(ROW(J42),CSV用中間!$B:$B,0))="","",INDEX(CSV用中間!L:L,MATCH(ROW(J42),CSV用中間!$B:$B,0))),"")</f>
        <v/>
      </c>
      <c r="K47" s="199" t="str">
        <f>IFERROR(IF(INDEX(CSV用中間!M:M,MATCH(ROW(K42),CSV用中間!$B:$B,0))="","",INDEX(CSV用中間!M:M,MATCH(ROW(K42),CSV用中間!$B:$B,0))),"")</f>
        <v/>
      </c>
      <c r="L47" s="199" t="str">
        <f>IFERROR(IF(INDEX(CSV用中間!N:N,MATCH(ROW(L42),CSV用中間!$B:$B,0))="","",INDEX(CSV用中間!N:N,MATCH(ROW(L42),CSV用中間!$B:$B,0))),"")</f>
        <v/>
      </c>
      <c r="M47" s="199" t="str">
        <f>IFERROR(IF(INDEX(CSV用中間!O:O,MATCH(ROW(M42),CSV用中間!$B:$B,0))="","",INDEX(CSV用中間!O:O,MATCH(ROW(M42),CSV用中間!$B:$B,0))),"")</f>
        <v/>
      </c>
      <c r="N47" s="199" t="str">
        <f>IFERROR(IF(INDEX(CSV用中間!P:P,MATCH(ROW(N42),CSV用中間!$B:$B,0))="","",INDEX(CSV用中間!P:P,MATCH(ROW(N42),CSV用中間!$B:$B,0))),"")</f>
        <v/>
      </c>
    </row>
    <row r="48" spans="1:14" x14ac:dyDescent="0.4">
      <c r="A48" s="199" t="str">
        <f>IFERROR(IF(INDEX(CSV用中間!C:C,MATCH(ROW(A43),CSV用中間!$B:$B,0))="","",INDEX(CSV用中間!C:C,MATCH(ROW(A43),CSV用中間!$B:$B,0))),"")</f>
        <v/>
      </c>
      <c r="B48" s="199" t="str">
        <f>IFERROR(IF(INDEX(CSV用中間!D:D,MATCH(ROW(B43),CSV用中間!$B:$B,0))="","",INDEX(CSV用中間!D:D,MATCH(ROW(B43),CSV用中間!$B:$B,0))),"")</f>
        <v/>
      </c>
      <c r="C48" s="199" t="str">
        <f>IFERROR(IF(INDEX(CSV用中間!E:E,MATCH(ROW(C43),CSV用中間!$B:$B,0))="","",INDEX(CSV用中間!E:E,MATCH(ROW(C43),CSV用中間!$B:$B,0))),"")</f>
        <v/>
      </c>
      <c r="D48" s="199" t="str">
        <f>IFERROR(IF(INDEX(CSV用中間!F:F,MATCH(ROW(D43),CSV用中間!$B:$B,0))="","",INDEX(CSV用中間!F:F,MATCH(ROW(D43),CSV用中間!$B:$B,0))),"")</f>
        <v/>
      </c>
      <c r="E48" s="199" t="str">
        <f>IFERROR(IF(INDEX(CSV用中間!G:G,MATCH(ROW(E43),CSV用中間!$B:$B,0))="","",INDEX(CSV用中間!G:G,MATCH(ROW(E43),CSV用中間!$B:$B,0))),"")</f>
        <v/>
      </c>
      <c r="F48" s="199" t="str">
        <f>IFERROR(IF(INDEX(CSV用中間!H:H,MATCH(ROW(F43),CSV用中間!$B:$B,0))="","",INDEX(CSV用中間!H:H,MATCH(ROW(F43),CSV用中間!$B:$B,0))),"")</f>
        <v/>
      </c>
      <c r="G48" s="199" t="str">
        <f>IFERROR(IF(INDEX(CSV用中間!I:I,MATCH(ROW(G43),CSV用中間!$B:$B,0))="","",INDEX(CSV用中間!I:I,MATCH(ROW(G43),CSV用中間!$B:$B,0))),"")</f>
        <v/>
      </c>
      <c r="H48" s="199" t="str">
        <f>IFERROR(IF(INDEX(CSV用中間!J:J,MATCH(ROW(H43),CSV用中間!$B:$B,0))="","",INDEX(CSV用中間!J:J,MATCH(ROW(H43),CSV用中間!$B:$B,0))),"")</f>
        <v/>
      </c>
      <c r="I48" s="199" t="str">
        <f>IFERROR(IF(INDEX(CSV用中間!K:K,MATCH(ROW(I43),CSV用中間!$B:$B,0))="","",INDEX(CSV用中間!K:K,MATCH(ROW(I43),CSV用中間!$B:$B,0))),"")</f>
        <v/>
      </c>
      <c r="J48" s="199" t="str">
        <f>IFERROR(IF(INDEX(CSV用中間!L:L,MATCH(ROW(J43),CSV用中間!$B:$B,0))="","",INDEX(CSV用中間!L:L,MATCH(ROW(J43),CSV用中間!$B:$B,0))),"")</f>
        <v/>
      </c>
      <c r="K48" s="199" t="str">
        <f>IFERROR(IF(INDEX(CSV用中間!M:M,MATCH(ROW(K43),CSV用中間!$B:$B,0))="","",INDEX(CSV用中間!M:M,MATCH(ROW(K43),CSV用中間!$B:$B,0))),"")</f>
        <v/>
      </c>
      <c r="L48" s="199" t="str">
        <f>IFERROR(IF(INDEX(CSV用中間!N:N,MATCH(ROW(L43),CSV用中間!$B:$B,0))="","",INDEX(CSV用中間!N:N,MATCH(ROW(L43),CSV用中間!$B:$B,0))),"")</f>
        <v/>
      </c>
      <c r="M48" s="199" t="str">
        <f>IFERROR(IF(INDEX(CSV用中間!O:O,MATCH(ROW(M43),CSV用中間!$B:$B,0))="","",INDEX(CSV用中間!O:O,MATCH(ROW(M43),CSV用中間!$B:$B,0))),"")</f>
        <v/>
      </c>
      <c r="N48" s="199" t="str">
        <f>IFERROR(IF(INDEX(CSV用中間!P:P,MATCH(ROW(N43),CSV用中間!$B:$B,0))="","",INDEX(CSV用中間!P:P,MATCH(ROW(N43),CSV用中間!$B:$B,0))),"")</f>
        <v/>
      </c>
    </row>
    <row r="49" spans="1:14" x14ac:dyDescent="0.4">
      <c r="A49" s="199" t="str">
        <f>IFERROR(IF(INDEX(CSV用中間!C:C,MATCH(ROW(A44),CSV用中間!$B:$B,0))="","",INDEX(CSV用中間!C:C,MATCH(ROW(A44),CSV用中間!$B:$B,0))),"")</f>
        <v/>
      </c>
      <c r="B49" s="199" t="str">
        <f>IFERROR(IF(INDEX(CSV用中間!D:D,MATCH(ROW(B44),CSV用中間!$B:$B,0))="","",INDEX(CSV用中間!D:D,MATCH(ROW(B44),CSV用中間!$B:$B,0))),"")</f>
        <v/>
      </c>
      <c r="C49" s="199" t="str">
        <f>IFERROR(IF(INDEX(CSV用中間!E:E,MATCH(ROW(C44),CSV用中間!$B:$B,0))="","",INDEX(CSV用中間!E:E,MATCH(ROW(C44),CSV用中間!$B:$B,0))),"")</f>
        <v/>
      </c>
      <c r="D49" s="199" t="str">
        <f>IFERROR(IF(INDEX(CSV用中間!F:F,MATCH(ROW(D44),CSV用中間!$B:$B,0))="","",INDEX(CSV用中間!F:F,MATCH(ROW(D44),CSV用中間!$B:$B,0))),"")</f>
        <v/>
      </c>
      <c r="E49" s="199" t="str">
        <f>IFERROR(IF(INDEX(CSV用中間!G:G,MATCH(ROW(E44),CSV用中間!$B:$B,0))="","",INDEX(CSV用中間!G:G,MATCH(ROW(E44),CSV用中間!$B:$B,0))),"")</f>
        <v/>
      </c>
      <c r="F49" s="199" t="str">
        <f>IFERROR(IF(INDEX(CSV用中間!H:H,MATCH(ROW(F44),CSV用中間!$B:$B,0))="","",INDEX(CSV用中間!H:H,MATCH(ROW(F44),CSV用中間!$B:$B,0))),"")</f>
        <v/>
      </c>
      <c r="G49" s="199" t="str">
        <f>IFERROR(IF(INDEX(CSV用中間!I:I,MATCH(ROW(G44),CSV用中間!$B:$B,0))="","",INDEX(CSV用中間!I:I,MATCH(ROW(G44),CSV用中間!$B:$B,0))),"")</f>
        <v/>
      </c>
      <c r="H49" s="199" t="str">
        <f>IFERROR(IF(INDEX(CSV用中間!J:J,MATCH(ROW(H44),CSV用中間!$B:$B,0))="","",INDEX(CSV用中間!J:J,MATCH(ROW(H44),CSV用中間!$B:$B,0))),"")</f>
        <v/>
      </c>
      <c r="I49" s="199" t="str">
        <f>IFERROR(IF(INDEX(CSV用中間!K:K,MATCH(ROW(I44),CSV用中間!$B:$B,0))="","",INDEX(CSV用中間!K:K,MATCH(ROW(I44),CSV用中間!$B:$B,0))),"")</f>
        <v/>
      </c>
      <c r="J49" s="199" t="str">
        <f>IFERROR(IF(INDEX(CSV用中間!L:L,MATCH(ROW(J44),CSV用中間!$B:$B,0))="","",INDEX(CSV用中間!L:L,MATCH(ROW(J44),CSV用中間!$B:$B,0))),"")</f>
        <v/>
      </c>
      <c r="K49" s="199" t="str">
        <f>IFERROR(IF(INDEX(CSV用中間!M:M,MATCH(ROW(K44),CSV用中間!$B:$B,0))="","",INDEX(CSV用中間!M:M,MATCH(ROW(K44),CSV用中間!$B:$B,0))),"")</f>
        <v/>
      </c>
      <c r="L49" s="199" t="str">
        <f>IFERROR(IF(INDEX(CSV用中間!N:N,MATCH(ROW(L44),CSV用中間!$B:$B,0))="","",INDEX(CSV用中間!N:N,MATCH(ROW(L44),CSV用中間!$B:$B,0))),"")</f>
        <v/>
      </c>
      <c r="M49" s="199" t="str">
        <f>IFERROR(IF(INDEX(CSV用中間!O:O,MATCH(ROW(M44),CSV用中間!$B:$B,0))="","",INDEX(CSV用中間!O:O,MATCH(ROW(M44),CSV用中間!$B:$B,0))),"")</f>
        <v/>
      </c>
      <c r="N49" s="199" t="str">
        <f>IFERROR(IF(INDEX(CSV用中間!P:P,MATCH(ROW(N44),CSV用中間!$B:$B,0))="","",INDEX(CSV用中間!P:P,MATCH(ROW(N44),CSV用中間!$B:$B,0))),"")</f>
        <v/>
      </c>
    </row>
    <row r="50" spans="1:14" x14ac:dyDescent="0.4">
      <c r="A50" s="199" t="str">
        <f>IFERROR(IF(INDEX(CSV用中間!C:C,MATCH(ROW(A45),CSV用中間!$B:$B,0))="","",INDEX(CSV用中間!C:C,MATCH(ROW(A45),CSV用中間!$B:$B,0))),"")</f>
        <v/>
      </c>
      <c r="B50" s="199" t="str">
        <f>IFERROR(IF(INDEX(CSV用中間!D:D,MATCH(ROW(B45),CSV用中間!$B:$B,0))="","",INDEX(CSV用中間!D:D,MATCH(ROW(B45),CSV用中間!$B:$B,0))),"")</f>
        <v/>
      </c>
      <c r="C50" s="199" t="str">
        <f>IFERROR(IF(INDEX(CSV用中間!E:E,MATCH(ROW(C45),CSV用中間!$B:$B,0))="","",INDEX(CSV用中間!E:E,MATCH(ROW(C45),CSV用中間!$B:$B,0))),"")</f>
        <v/>
      </c>
      <c r="D50" s="199" t="str">
        <f>IFERROR(IF(INDEX(CSV用中間!F:F,MATCH(ROW(D45),CSV用中間!$B:$B,0))="","",INDEX(CSV用中間!F:F,MATCH(ROW(D45),CSV用中間!$B:$B,0))),"")</f>
        <v/>
      </c>
      <c r="E50" s="199" t="str">
        <f>IFERROR(IF(INDEX(CSV用中間!G:G,MATCH(ROW(E45),CSV用中間!$B:$B,0))="","",INDEX(CSV用中間!G:G,MATCH(ROW(E45),CSV用中間!$B:$B,0))),"")</f>
        <v/>
      </c>
      <c r="F50" s="199" t="str">
        <f>IFERROR(IF(INDEX(CSV用中間!H:H,MATCH(ROW(F45),CSV用中間!$B:$B,0))="","",INDEX(CSV用中間!H:H,MATCH(ROW(F45),CSV用中間!$B:$B,0))),"")</f>
        <v/>
      </c>
      <c r="G50" s="199" t="str">
        <f>IFERROR(IF(INDEX(CSV用中間!I:I,MATCH(ROW(G45),CSV用中間!$B:$B,0))="","",INDEX(CSV用中間!I:I,MATCH(ROW(G45),CSV用中間!$B:$B,0))),"")</f>
        <v/>
      </c>
      <c r="H50" s="199" t="str">
        <f>IFERROR(IF(INDEX(CSV用中間!J:J,MATCH(ROW(H45),CSV用中間!$B:$B,0))="","",INDEX(CSV用中間!J:J,MATCH(ROW(H45),CSV用中間!$B:$B,0))),"")</f>
        <v/>
      </c>
      <c r="I50" s="199" t="str">
        <f>IFERROR(IF(INDEX(CSV用中間!K:K,MATCH(ROW(I45),CSV用中間!$B:$B,0))="","",INDEX(CSV用中間!K:K,MATCH(ROW(I45),CSV用中間!$B:$B,0))),"")</f>
        <v/>
      </c>
      <c r="J50" s="199" t="str">
        <f>IFERROR(IF(INDEX(CSV用中間!L:L,MATCH(ROW(J45),CSV用中間!$B:$B,0))="","",INDEX(CSV用中間!L:L,MATCH(ROW(J45),CSV用中間!$B:$B,0))),"")</f>
        <v/>
      </c>
      <c r="K50" s="199" t="str">
        <f>IFERROR(IF(INDEX(CSV用中間!M:M,MATCH(ROW(K45),CSV用中間!$B:$B,0))="","",INDEX(CSV用中間!M:M,MATCH(ROW(K45),CSV用中間!$B:$B,0))),"")</f>
        <v/>
      </c>
      <c r="L50" s="199" t="str">
        <f>IFERROR(IF(INDEX(CSV用中間!N:N,MATCH(ROW(L45),CSV用中間!$B:$B,0))="","",INDEX(CSV用中間!N:N,MATCH(ROW(L45),CSV用中間!$B:$B,0))),"")</f>
        <v/>
      </c>
      <c r="M50" s="199" t="str">
        <f>IFERROR(IF(INDEX(CSV用中間!O:O,MATCH(ROW(M45),CSV用中間!$B:$B,0))="","",INDEX(CSV用中間!O:O,MATCH(ROW(M45),CSV用中間!$B:$B,0))),"")</f>
        <v/>
      </c>
      <c r="N50" s="199" t="str">
        <f>IFERROR(IF(INDEX(CSV用中間!P:P,MATCH(ROW(N45),CSV用中間!$B:$B,0))="","",INDEX(CSV用中間!P:P,MATCH(ROW(N45),CSV用中間!$B:$B,0))),"")</f>
        <v/>
      </c>
    </row>
    <row r="51" spans="1:14" x14ac:dyDescent="0.4">
      <c r="A51" s="199" t="str">
        <f>IFERROR(IF(INDEX(CSV用中間!C:C,MATCH(ROW(A46),CSV用中間!$B:$B,0))="","",INDEX(CSV用中間!C:C,MATCH(ROW(A46),CSV用中間!$B:$B,0))),"")</f>
        <v/>
      </c>
      <c r="B51" s="199" t="str">
        <f>IFERROR(IF(INDEX(CSV用中間!D:D,MATCH(ROW(B46),CSV用中間!$B:$B,0))="","",INDEX(CSV用中間!D:D,MATCH(ROW(B46),CSV用中間!$B:$B,0))),"")</f>
        <v/>
      </c>
      <c r="C51" s="199" t="str">
        <f>IFERROR(IF(INDEX(CSV用中間!E:E,MATCH(ROW(C46),CSV用中間!$B:$B,0))="","",INDEX(CSV用中間!E:E,MATCH(ROW(C46),CSV用中間!$B:$B,0))),"")</f>
        <v/>
      </c>
      <c r="D51" s="199" t="str">
        <f>IFERROR(IF(INDEX(CSV用中間!F:F,MATCH(ROW(D46),CSV用中間!$B:$B,0))="","",INDEX(CSV用中間!F:F,MATCH(ROW(D46),CSV用中間!$B:$B,0))),"")</f>
        <v/>
      </c>
      <c r="E51" s="199" t="str">
        <f>IFERROR(IF(INDEX(CSV用中間!G:G,MATCH(ROW(E46),CSV用中間!$B:$B,0))="","",INDEX(CSV用中間!G:G,MATCH(ROW(E46),CSV用中間!$B:$B,0))),"")</f>
        <v/>
      </c>
      <c r="F51" s="199" t="str">
        <f>IFERROR(IF(INDEX(CSV用中間!H:H,MATCH(ROW(F46),CSV用中間!$B:$B,0))="","",INDEX(CSV用中間!H:H,MATCH(ROW(F46),CSV用中間!$B:$B,0))),"")</f>
        <v/>
      </c>
      <c r="G51" s="199" t="str">
        <f>IFERROR(IF(INDEX(CSV用中間!I:I,MATCH(ROW(G46),CSV用中間!$B:$B,0))="","",INDEX(CSV用中間!I:I,MATCH(ROW(G46),CSV用中間!$B:$B,0))),"")</f>
        <v/>
      </c>
      <c r="H51" s="199" t="str">
        <f>IFERROR(IF(INDEX(CSV用中間!J:J,MATCH(ROW(H46),CSV用中間!$B:$B,0))="","",INDEX(CSV用中間!J:J,MATCH(ROW(H46),CSV用中間!$B:$B,0))),"")</f>
        <v/>
      </c>
      <c r="I51" s="199" t="str">
        <f>IFERROR(IF(INDEX(CSV用中間!K:K,MATCH(ROW(I46),CSV用中間!$B:$B,0))="","",INDEX(CSV用中間!K:K,MATCH(ROW(I46),CSV用中間!$B:$B,0))),"")</f>
        <v/>
      </c>
      <c r="J51" s="199" t="str">
        <f>IFERROR(IF(INDEX(CSV用中間!L:L,MATCH(ROW(J46),CSV用中間!$B:$B,0))="","",INDEX(CSV用中間!L:L,MATCH(ROW(J46),CSV用中間!$B:$B,0))),"")</f>
        <v/>
      </c>
      <c r="K51" s="199" t="str">
        <f>IFERROR(IF(INDEX(CSV用中間!M:M,MATCH(ROW(K46),CSV用中間!$B:$B,0))="","",INDEX(CSV用中間!M:M,MATCH(ROW(K46),CSV用中間!$B:$B,0))),"")</f>
        <v/>
      </c>
      <c r="L51" s="199" t="str">
        <f>IFERROR(IF(INDEX(CSV用中間!N:N,MATCH(ROW(L46),CSV用中間!$B:$B,0))="","",INDEX(CSV用中間!N:N,MATCH(ROW(L46),CSV用中間!$B:$B,0))),"")</f>
        <v/>
      </c>
      <c r="M51" s="199" t="str">
        <f>IFERROR(IF(INDEX(CSV用中間!O:O,MATCH(ROW(M46),CSV用中間!$B:$B,0))="","",INDEX(CSV用中間!O:O,MATCH(ROW(M46),CSV用中間!$B:$B,0))),"")</f>
        <v/>
      </c>
      <c r="N51" s="199" t="str">
        <f>IFERROR(IF(INDEX(CSV用中間!P:P,MATCH(ROW(N46),CSV用中間!$B:$B,0))="","",INDEX(CSV用中間!P:P,MATCH(ROW(N46),CSV用中間!$B:$B,0))),"")</f>
        <v/>
      </c>
    </row>
    <row r="52" spans="1:14" x14ac:dyDescent="0.4">
      <c r="A52" s="199" t="str">
        <f>IFERROR(IF(INDEX(CSV用中間!C:C,MATCH(ROW(A47),CSV用中間!$B:$B,0))="","",INDEX(CSV用中間!C:C,MATCH(ROW(A47),CSV用中間!$B:$B,0))),"")</f>
        <v/>
      </c>
      <c r="B52" s="199" t="str">
        <f>IFERROR(IF(INDEX(CSV用中間!D:D,MATCH(ROW(B47),CSV用中間!$B:$B,0))="","",INDEX(CSV用中間!D:D,MATCH(ROW(B47),CSV用中間!$B:$B,0))),"")</f>
        <v/>
      </c>
      <c r="C52" s="199" t="str">
        <f>IFERROR(IF(INDEX(CSV用中間!E:E,MATCH(ROW(C47),CSV用中間!$B:$B,0))="","",INDEX(CSV用中間!E:E,MATCH(ROW(C47),CSV用中間!$B:$B,0))),"")</f>
        <v/>
      </c>
      <c r="D52" s="199" t="str">
        <f>IFERROR(IF(INDEX(CSV用中間!F:F,MATCH(ROW(D47),CSV用中間!$B:$B,0))="","",INDEX(CSV用中間!F:F,MATCH(ROW(D47),CSV用中間!$B:$B,0))),"")</f>
        <v/>
      </c>
      <c r="E52" s="199" t="str">
        <f>IFERROR(IF(INDEX(CSV用中間!G:G,MATCH(ROW(E47),CSV用中間!$B:$B,0))="","",INDEX(CSV用中間!G:G,MATCH(ROW(E47),CSV用中間!$B:$B,0))),"")</f>
        <v/>
      </c>
      <c r="F52" s="199" t="str">
        <f>IFERROR(IF(INDEX(CSV用中間!H:H,MATCH(ROW(F47),CSV用中間!$B:$B,0))="","",INDEX(CSV用中間!H:H,MATCH(ROW(F47),CSV用中間!$B:$B,0))),"")</f>
        <v/>
      </c>
      <c r="G52" s="199" t="str">
        <f>IFERROR(IF(INDEX(CSV用中間!I:I,MATCH(ROW(G47),CSV用中間!$B:$B,0))="","",INDEX(CSV用中間!I:I,MATCH(ROW(G47),CSV用中間!$B:$B,0))),"")</f>
        <v/>
      </c>
      <c r="H52" s="199" t="str">
        <f>IFERROR(IF(INDEX(CSV用中間!J:J,MATCH(ROW(H47),CSV用中間!$B:$B,0))="","",INDEX(CSV用中間!J:J,MATCH(ROW(H47),CSV用中間!$B:$B,0))),"")</f>
        <v/>
      </c>
      <c r="I52" s="199" t="str">
        <f>IFERROR(IF(INDEX(CSV用中間!K:K,MATCH(ROW(I47),CSV用中間!$B:$B,0))="","",INDEX(CSV用中間!K:K,MATCH(ROW(I47),CSV用中間!$B:$B,0))),"")</f>
        <v/>
      </c>
      <c r="J52" s="199" t="str">
        <f>IFERROR(IF(INDEX(CSV用中間!L:L,MATCH(ROW(J47),CSV用中間!$B:$B,0))="","",INDEX(CSV用中間!L:L,MATCH(ROW(J47),CSV用中間!$B:$B,0))),"")</f>
        <v/>
      </c>
      <c r="K52" s="199" t="str">
        <f>IFERROR(IF(INDEX(CSV用中間!M:M,MATCH(ROW(K47),CSV用中間!$B:$B,0))="","",INDEX(CSV用中間!M:M,MATCH(ROW(K47),CSV用中間!$B:$B,0))),"")</f>
        <v/>
      </c>
      <c r="L52" s="199" t="str">
        <f>IFERROR(IF(INDEX(CSV用中間!N:N,MATCH(ROW(L47),CSV用中間!$B:$B,0))="","",INDEX(CSV用中間!N:N,MATCH(ROW(L47),CSV用中間!$B:$B,0))),"")</f>
        <v/>
      </c>
      <c r="M52" s="199" t="str">
        <f>IFERROR(IF(INDEX(CSV用中間!O:O,MATCH(ROW(M47),CSV用中間!$B:$B,0))="","",INDEX(CSV用中間!O:O,MATCH(ROW(M47),CSV用中間!$B:$B,0))),"")</f>
        <v/>
      </c>
      <c r="N52" s="199" t="str">
        <f>IFERROR(IF(INDEX(CSV用中間!P:P,MATCH(ROW(N47),CSV用中間!$B:$B,0))="","",INDEX(CSV用中間!P:P,MATCH(ROW(N47),CSV用中間!$B:$B,0))),"")</f>
        <v/>
      </c>
    </row>
    <row r="53" spans="1:14" x14ac:dyDescent="0.4">
      <c r="A53" s="199" t="str">
        <f>IFERROR(IF(INDEX(CSV用中間!C:C,MATCH(ROW(A48),CSV用中間!$B:$B,0))="","",INDEX(CSV用中間!C:C,MATCH(ROW(A48),CSV用中間!$B:$B,0))),"")</f>
        <v/>
      </c>
      <c r="B53" s="199" t="str">
        <f>IFERROR(IF(INDEX(CSV用中間!D:D,MATCH(ROW(B48),CSV用中間!$B:$B,0))="","",INDEX(CSV用中間!D:D,MATCH(ROW(B48),CSV用中間!$B:$B,0))),"")</f>
        <v/>
      </c>
      <c r="C53" s="199" t="str">
        <f>IFERROR(IF(INDEX(CSV用中間!E:E,MATCH(ROW(C48),CSV用中間!$B:$B,0))="","",INDEX(CSV用中間!E:E,MATCH(ROW(C48),CSV用中間!$B:$B,0))),"")</f>
        <v/>
      </c>
      <c r="D53" s="199" t="str">
        <f>IFERROR(IF(INDEX(CSV用中間!F:F,MATCH(ROW(D48),CSV用中間!$B:$B,0))="","",INDEX(CSV用中間!F:F,MATCH(ROW(D48),CSV用中間!$B:$B,0))),"")</f>
        <v/>
      </c>
      <c r="E53" s="199" t="str">
        <f>IFERROR(IF(INDEX(CSV用中間!G:G,MATCH(ROW(E48),CSV用中間!$B:$B,0))="","",INDEX(CSV用中間!G:G,MATCH(ROW(E48),CSV用中間!$B:$B,0))),"")</f>
        <v/>
      </c>
      <c r="F53" s="199" t="str">
        <f>IFERROR(IF(INDEX(CSV用中間!H:H,MATCH(ROW(F48),CSV用中間!$B:$B,0))="","",INDEX(CSV用中間!H:H,MATCH(ROW(F48),CSV用中間!$B:$B,0))),"")</f>
        <v/>
      </c>
      <c r="G53" s="199" t="str">
        <f>IFERROR(IF(INDEX(CSV用中間!I:I,MATCH(ROW(G48),CSV用中間!$B:$B,0))="","",INDEX(CSV用中間!I:I,MATCH(ROW(G48),CSV用中間!$B:$B,0))),"")</f>
        <v/>
      </c>
      <c r="H53" s="199" t="str">
        <f>IFERROR(IF(INDEX(CSV用中間!J:J,MATCH(ROW(H48),CSV用中間!$B:$B,0))="","",INDEX(CSV用中間!J:J,MATCH(ROW(H48),CSV用中間!$B:$B,0))),"")</f>
        <v/>
      </c>
      <c r="I53" s="199" t="str">
        <f>IFERROR(IF(INDEX(CSV用中間!K:K,MATCH(ROW(I48),CSV用中間!$B:$B,0))="","",INDEX(CSV用中間!K:K,MATCH(ROW(I48),CSV用中間!$B:$B,0))),"")</f>
        <v/>
      </c>
      <c r="J53" s="199" t="str">
        <f>IFERROR(IF(INDEX(CSV用中間!L:L,MATCH(ROW(J48),CSV用中間!$B:$B,0))="","",INDEX(CSV用中間!L:L,MATCH(ROW(J48),CSV用中間!$B:$B,0))),"")</f>
        <v/>
      </c>
      <c r="K53" s="199" t="str">
        <f>IFERROR(IF(INDEX(CSV用中間!M:M,MATCH(ROW(K48),CSV用中間!$B:$B,0))="","",INDEX(CSV用中間!M:M,MATCH(ROW(K48),CSV用中間!$B:$B,0))),"")</f>
        <v/>
      </c>
      <c r="L53" s="199" t="str">
        <f>IFERROR(IF(INDEX(CSV用中間!N:N,MATCH(ROW(L48),CSV用中間!$B:$B,0))="","",INDEX(CSV用中間!N:N,MATCH(ROW(L48),CSV用中間!$B:$B,0))),"")</f>
        <v/>
      </c>
      <c r="M53" s="199" t="str">
        <f>IFERROR(IF(INDEX(CSV用中間!O:O,MATCH(ROW(M48),CSV用中間!$B:$B,0))="","",INDEX(CSV用中間!O:O,MATCH(ROW(M48),CSV用中間!$B:$B,0))),"")</f>
        <v/>
      </c>
      <c r="N53" s="199" t="str">
        <f>IFERROR(IF(INDEX(CSV用中間!P:P,MATCH(ROW(N48),CSV用中間!$B:$B,0))="","",INDEX(CSV用中間!P:P,MATCH(ROW(N48),CSV用中間!$B:$B,0))),"")</f>
        <v/>
      </c>
    </row>
    <row r="54" spans="1:14" x14ac:dyDescent="0.4">
      <c r="A54" s="199" t="str">
        <f>IFERROR(IF(INDEX(CSV用中間!C:C,MATCH(ROW(A49),CSV用中間!$B:$B,0))="","",INDEX(CSV用中間!C:C,MATCH(ROW(A49),CSV用中間!$B:$B,0))),"")</f>
        <v/>
      </c>
      <c r="B54" s="199" t="str">
        <f>IFERROR(IF(INDEX(CSV用中間!D:D,MATCH(ROW(B49),CSV用中間!$B:$B,0))="","",INDEX(CSV用中間!D:D,MATCH(ROW(B49),CSV用中間!$B:$B,0))),"")</f>
        <v/>
      </c>
      <c r="C54" s="199" t="str">
        <f>IFERROR(IF(INDEX(CSV用中間!E:E,MATCH(ROW(C49),CSV用中間!$B:$B,0))="","",INDEX(CSV用中間!E:E,MATCH(ROW(C49),CSV用中間!$B:$B,0))),"")</f>
        <v/>
      </c>
      <c r="D54" s="199" t="str">
        <f>IFERROR(IF(INDEX(CSV用中間!F:F,MATCH(ROW(D49),CSV用中間!$B:$B,0))="","",INDEX(CSV用中間!F:F,MATCH(ROW(D49),CSV用中間!$B:$B,0))),"")</f>
        <v/>
      </c>
      <c r="E54" s="199" t="str">
        <f>IFERROR(IF(INDEX(CSV用中間!G:G,MATCH(ROW(E49),CSV用中間!$B:$B,0))="","",INDEX(CSV用中間!G:G,MATCH(ROW(E49),CSV用中間!$B:$B,0))),"")</f>
        <v/>
      </c>
      <c r="F54" s="199" t="str">
        <f>IFERROR(IF(INDEX(CSV用中間!H:H,MATCH(ROW(F49),CSV用中間!$B:$B,0))="","",INDEX(CSV用中間!H:H,MATCH(ROW(F49),CSV用中間!$B:$B,0))),"")</f>
        <v/>
      </c>
      <c r="G54" s="199" t="str">
        <f>IFERROR(IF(INDEX(CSV用中間!I:I,MATCH(ROW(G49),CSV用中間!$B:$B,0))="","",INDEX(CSV用中間!I:I,MATCH(ROW(G49),CSV用中間!$B:$B,0))),"")</f>
        <v/>
      </c>
      <c r="H54" s="199" t="str">
        <f>IFERROR(IF(INDEX(CSV用中間!J:J,MATCH(ROW(H49),CSV用中間!$B:$B,0))="","",INDEX(CSV用中間!J:J,MATCH(ROW(H49),CSV用中間!$B:$B,0))),"")</f>
        <v/>
      </c>
      <c r="I54" s="199" t="str">
        <f>IFERROR(IF(INDEX(CSV用中間!K:K,MATCH(ROW(I49),CSV用中間!$B:$B,0))="","",INDEX(CSV用中間!K:K,MATCH(ROW(I49),CSV用中間!$B:$B,0))),"")</f>
        <v/>
      </c>
      <c r="J54" s="199" t="str">
        <f>IFERROR(IF(INDEX(CSV用中間!L:L,MATCH(ROW(J49),CSV用中間!$B:$B,0))="","",INDEX(CSV用中間!L:L,MATCH(ROW(J49),CSV用中間!$B:$B,0))),"")</f>
        <v/>
      </c>
      <c r="K54" s="199" t="str">
        <f>IFERROR(IF(INDEX(CSV用中間!M:M,MATCH(ROW(K49),CSV用中間!$B:$B,0))="","",INDEX(CSV用中間!M:M,MATCH(ROW(K49),CSV用中間!$B:$B,0))),"")</f>
        <v/>
      </c>
      <c r="L54" s="199" t="str">
        <f>IFERROR(IF(INDEX(CSV用中間!N:N,MATCH(ROW(L49),CSV用中間!$B:$B,0))="","",INDEX(CSV用中間!N:N,MATCH(ROW(L49),CSV用中間!$B:$B,0))),"")</f>
        <v/>
      </c>
      <c r="M54" s="199" t="str">
        <f>IFERROR(IF(INDEX(CSV用中間!O:O,MATCH(ROW(M49),CSV用中間!$B:$B,0))="","",INDEX(CSV用中間!O:O,MATCH(ROW(M49),CSV用中間!$B:$B,0))),"")</f>
        <v/>
      </c>
      <c r="N54" s="199" t="str">
        <f>IFERROR(IF(INDEX(CSV用中間!P:P,MATCH(ROW(N49),CSV用中間!$B:$B,0))="","",INDEX(CSV用中間!P:P,MATCH(ROW(N49),CSV用中間!$B:$B,0))),"")</f>
        <v/>
      </c>
    </row>
    <row r="55" spans="1:14" x14ac:dyDescent="0.4">
      <c r="A55" s="199" t="str">
        <f>IFERROR(IF(INDEX(CSV用中間!C:C,MATCH(ROW(A50),CSV用中間!$B:$B,0))="","",INDEX(CSV用中間!C:C,MATCH(ROW(A50),CSV用中間!$B:$B,0))),"")</f>
        <v/>
      </c>
      <c r="B55" s="199" t="str">
        <f>IFERROR(IF(INDEX(CSV用中間!D:D,MATCH(ROW(B50),CSV用中間!$B:$B,0))="","",INDEX(CSV用中間!D:D,MATCH(ROW(B50),CSV用中間!$B:$B,0))),"")</f>
        <v/>
      </c>
      <c r="C55" s="199" t="str">
        <f>IFERROR(IF(INDEX(CSV用中間!E:E,MATCH(ROW(C50),CSV用中間!$B:$B,0))="","",INDEX(CSV用中間!E:E,MATCH(ROW(C50),CSV用中間!$B:$B,0))),"")</f>
        <v/>
      </c>
      <c r="D55" s="199" t="str">
        <f>IFERROR(IF(INDEX(CSV用中間!F:F,MATCH(ROW(D50),CSV用中間!$B:$B,0))="","",INDEX(CSV用中間!F:F,MATCH(ROW(D50),CSV用中間!$B:$B,0))),"")</f>
        <v/>
      </c>
      <c r="E55" s="199" t="str">
        <f>IFERROR(IF(INDEX(CSV用中間!G:G,MATCH(ROW(E50),CSV用中間!$B:$B,0))="","",INDEX(CSV用中間!G:G,MATCH(ROW(E50),CSV用中間!$B:$B,0))),"")</f>
        <v/>
      </c>
      <c r="F55" s="199" t="str">
        <f>IFERROR(IF(INDEX(CSV用中間!H:H,MATCH(ROW(F50),CSV用中間!$B:$B,0))="","",INDEX(CSV用中間!H:H,MATCH(ROW(F50),CSV用中間!$B:$B,0))),"")</f>
        <v/>
      </c>
      <c r="G55" s="199" t="str">
        <f>IFERROR(IF(INDEX(CSV用中間!I:I,MATCH(ROW(G50),CSV用中間!$B:$B,0))="","",INDEX(CSV用中間!I:I,MATCH(ROW(G50),CSV用中間!$B:$B,0))),"")</f>
        <v/>
      </c>
      <c r="H55" s="199" t="str">
        <f>IFERROR(IF(INDEX(CSV用中間!J:J,MATCH(ROW(H50),CSV用中間!$B:$B,0))="","",INDEX(CSV用中間!J:J,MATCH(ROW(H50),CSV用中間!$B:$B,0))),"")</f>
        <v/>
      </c>
      <c r="I55" s="199" t="str">
        <f>IFERROR(IF(INDEX(CSV用中間!K:K,MATCH(ROW(I50),CSV用中間!$B:$B,0))="","",INDEX(CSV用中間!K:K,MATCH(ROW(I50),CSV用中間!$B:$B,0))),"")</f>
        <v/>
      </c>
      <c r="J55" s="199" t="str">
        <f>IFERROR(IF(INDEX(CSV用中間!L:L,MATCH(ROW(J50),CSV用中間!$B:$B,0))="","",INDEX(CSV用中間!L:L,MATCH(ROW(J50),CSV用中間!$B:$B,0))),"")</f>
        <v/>
      </c>
      <c r="K55" s="199" t="str">
        <f>IFERROR(IF(INDEX(CSV用中間!M:M,MATCH(ROW(K50),CSV用中間!$B:$B,0))="","",INDEX(CSV用中間!M:M,MATCH(ROW(K50),CSV用中間!$B:$B,0))),"")</f>
        <v/>
      </c>
      <c r="L55" s="199" t="str">
        <f>IFERROR(IF(INDEX(CSV用中間!N:N,MATCH(ROW(L50),CSV用中間!$B:$B,0))="","",INDEX(CSV用中間!N:N,MATCH(ROW(L50),CSV用中間!$B:$B,0))),"")</f>
        <v/>
      </c>
      <c r="M55" s="199" t="str">
        <f>IFERROR(IF(INDEX(CSV用中間!O:O,MATCH(ROW(M50),CSV用中間!$B:$B,0))="","",INDEX(CSV用中間!O:O,MATCH(ROW(M50),CSV用中間!$B:$B,0))),"")</f>
        <v/>
      </c>
      <c r="N55" s="199" t="str">
        <f>IFERROR(IF(INDEX(CSV用中間!P:P,MATCH(ROW(N50),CSV用中間!$B:$B,0))="","",INDEX(CSV用中間!P:P,MATCH(ROW(N50),CSV用中間!$B:$B,0))),"")</f>
        <v/>
      </c>
    </row>
    <row r="56" spans="1:14" x14ac:dyDescent="0.4">
      <c r="A56" s="199" t="str">
        <f>IFERROR(IF(INDEX(CSV用中間!C:C,MATCH(ROW(A51),CSV用中間!$B:$B,0))="","",INDEX(CSV用中間!C:C,MATCH(ROW(A51),CSV用中間!$B:$B,0))),"")</f>
        <v/>
      </c>
      <c r="B56" s="199" t="str">
        <f>IFERROR(IF(INDEX(CSV用中間!D:D,MATCH(ROW(B51),CSV用中間!$B:$B,0))="","",INDEX(CSV用中間!D:D,MATCH(ROW(B51),CSV用中間!$B:$B,0))),"")</f>
        <v/>
      </c>
      <c r="C56" s="199" t="str">
        <f>IFERROR(IF(INDEX(CSV用中間!E:E,MATCH(ROW(C51),CSV用中間!$B:$B,0))="","",INDEX(CSV用中間!E:E,MATCH(ROW(C51),CSV用中間!$B:$B,0))),"")</f>
        <v/>
      </c>
      <c r="D56" s="199" t="str">
        <f>IFERROR(IF(INDEX(CSV用中間!F:F,MATCH(ROW(D51),CSV用中間!$B:$B,0))="","",INDEX(CSV用中間!F:F,MATCH(ROW(D51),CSV用中間!$B:$B,0))),"")</f>
        <v/>
      </c>
      <c r="E56" s="199" t="str">
        <f>IFERROR(IF(INDEX(CSV用中間!G:G,MATCH(ROW(E51),CSV用中間!$B:$B,0))="","",INDEX(CSV用中間!G:G,MATCH(ROW(E51),CSV用中間!$B:$B,0))),"")</f>
        <v/>
      </c>
      <c r="F56" s="199" t="str">
        <f>IFERROR(IF(INDEX(CSV用中間!H:H,MATCH(ROW(F51),CSV用中間!$B:$B,0))="","",INDEX(CSV用中間!H:H,MATCH(ROW(F51),CSV用中間!$B:$B,0))),"")</f>
        <v/>
      </c>
      <c r="G56" s="199" t="str">
        <f>IFERROR(IF(INDEX(CSV用中間!I:I,MATCH(ROW(G51),CSV用中間!$B:$B,0))="","",INDEX(CSV用中間!I:I,MATCH(ROW(G51),CSV用中間!$B:$B,0))),"")</f>
        <v/>
      </c>
      <c r="H56" s="199" t="str">
        <f>IFERROR(IF(INDEX(CSV用中間!J:J,MATCH(ROW(H51),CSV用中間!$B:$B,0))="","",INDEX(CSV用中間!J:J,MATCH(ROW(H51),CSV用中間!$B:$B,0))),"")</f>
        <v/>
      </c>
      <c r="I56" s="199" t="str">
        <f>IFERROR(IF(INDEX(CSV用中間!K:K,MATCH(ROW(I51),CSV用中間!$B:$B,0))="","",INDEX(CSV用中間!K:K,MATCH(ROW(I51),CSV用中間!$B:$B,0))),"")</f>
        <v/>
      </c>
      <c r="J56" s="199" t="str">
        <f>IFERROR(IF(INDEX(CSV用中間!L:L,MATCH(ROW(J51),CSV用中間!$B:$B,0))="","",INDEX(CSV用中間!L:L,MATCH(ROW(J51),CSV用中間!$B:$B,0))),"")</f>
        <v/>
      </c>
      <c r="K56" s="199" t="str">
        <f>IFERROR(IF(INDEX(CSV用中間!M:M,MATCH(ROW(K51),CSV用中間!$B:$B,0))="","",INDEX(CSV用中間!M:M,MATCH(ROW(K51),CSV用中間!$B:$B,0))),"")</f>
        <v/>
      </c>
      <c r="L56" s="199" t="str">
        <f>IFERROR(IF(INDEX(CSV用中間!N:N,MATCH(ROW(L51),CSV用中間!$B:$B,0))="","",INDEX(CSV用中間!N:N,MATCH(ROW(L51),CSV用中間!$B:$B,0))),"")</f>
        <v/>
      </c>
      <c r="M56" s="199" t="str">
        <f>IFERROR(IF(INDEX(CSV用中間!O:O,MATCH(ROW(M51),CSV用中間!$B:$B,0))="","",INDEX(CSV用中間!O:O,MATCH(ROW(M51),CSV用中間!$B:$B,0))),"")</f>
        <v/>
      </c>
      <c r="N56" s="199" t="str">
        <f>IFERROR(IF(INDEX(CSV用中間!P:P,MATCH(ROW(N51),CSV用中間!$B:$B,0))="","",INDEX(CSV用中間!P:P,MATCH(ROW(N51),CSV用中間!$B:$B,0))),"")</f>
        <v/>
      </c>
    </row>
    <row r="57" spans="1:14" x14ac:dyDescent="0.4">
      <c r="A57" s="199" t="str">
        <f>IFERROR(IF(INDEX(CSV用中間!C:C,MATCH(ROW(A52),CSV用中間!$B:$B,0))="","",INDEX(CSV用中間!C:C,MATCH(ROW(A52),CSV用中間!$B:$B,0))),"")</f>
        <v/>
      </c>
      <c r="B57" s="199" t="str">
        <f>IFERROR(IF(INDEX(CSV用中間!D:D,MATCH(ROW(B52),CSV用中間!$B:$B,0))="","",INDEX(CSV用中間!D:D,MATCH(ROW(B52),CSV用中間!$B:$B,0))),"")</f>
        <v/>
      </c>
      <c r="C57" s="199" t="str">
        <f>IFERROR(IF(INDEX(CSV用中間!E:E,MATCH(ROW(C52),CSV用中間!$B:$B,0))="","",INDEX(CSV用中間!E:E,MATCH(ROW(C52),CSV用中間!$B:$B,0))),"")</f>
        <v/>
      </c>
      <c r="D57" s="199" t="str">
        <f>IFERROR(IF(INDEX(CSV用中間!F:F,MATCH(ROW(D52),CSV用中間!$B:$B,0))="","",INDEX(CSV用中間!F:F,MATCH(ROW(D52),CSV用中間!$B:$B,0))),"")</f>
        <v/>
      </c>
      <c r="E57" s="199" t="str">
        <f>IFERROR(IF(INDEX(CSV用中間!G:G,MATCH(ROW(E52),CSV用中間!$B:$B,0))="","",INDEX(CSV用中間!G:G,MATCH(ROW(E52),CSV用中間!$B:$B,0))),"")</f>
        <v/>
      </c>
      <c r="F57" s="199" t="str">
        <f>IFERROR(IF(INDEX(CSV用中間!H:H,MATCH(ROW(F52),CSV用中間!$B:$B,0))="","",INDEX(CSV用中間!H:H,MATCH(ROW(F52),CSV用中間!$B:$B,0))),"")</f>
        <v/>
      </c>
      <c r="G57" s="199" t="str">
        <f>IFERROR(IF(INDEX(CSV用中間!I:I,MATCH(ROW(G52),CSV用中間!$B:$B,0))="","",INDEX(CSV用中間!I:I,MATCH(ROW(G52),CSV用中間!$B:$B,0))),"")</f>
        <v/>
      </c>
      <c r="H57" s="199" t="str">
        <f>IFERROR(IF(INDEX(CSV用中間!J:J,MATCH(ROW(H52),CSV用中間!$B:$B,0))="","",INDEX(CSV用中間!J:J,MATCH(ROW(H52),CSV用中間!$B:$B,0))),"")</f>
        <v/>
      </c>
      <c r="I57" s="199" t="str">
        <f>IFERROR(IF(INDEX(CSV用中間!K:K,MATCH(ROW(I52),CSV用中間!$B:$B,0))="","",INDEX(CSV用中間!K:K,MATCH(ROW(I52),CSV用中間!$B:$B,0))),"")</f>
        <v/>
      </c>
      <c r="J57" s="199" t="str">
        <f>IFERROR(IF(INDEX(CSV用中間!L:L,MATCH(ROW(J52),CSV用中間!$B:$B,0))="","",INDEX(CSV用中間!L:L,MATCH(ROW(J52),CSV用中間!$B:$B,0))),"")</f>
        <v/>
      </c>
      <c r="K57" s="199" t="str">
        <f>IFERROR(IF(INDEX(CSV用中間!M:M,MATCH(ROW(K52),CSV用中間!$B:$B,0))="","",INDEX(CSV用中間!M:M,MATCH(ROW(K52),CSV用中間!$B:$B,0))),"")</f>
        <v/>
      </c>
      <c r="L57" s="199" t="str">
        <f>IFERROR(IF(INDEX(CSV用中間!N:N,MATCH(ROW(L52),CSV用中間!$B:$B,0))="","",INDEX(CSV用中間!N:N,MATCH(ROW(L52),CSV用中間!$B:$B,0))),"")</f>
        <v/>
      </c>
      <c r="M57" s="199" t="str">
        <f>IFERROR(IF(INDEX(CSV用中間!O:O,MATCH(ROW(M52),CSV用中間!$B:$B,0))="","",INDEX(CSV用中間!O:O,MATCH(ROW(M52),CSV用中間!$B:$B,0))),"")</f>
        <v/>
      </c>
      <c r="N57" s="199" t="str">
        <f>IFERROR(IF(INDEX(CSV用中間!P:P,MATCH(ROW(N52),CSV用中間!$B:$B,0))="","",INDEX(CSV用中間!P:P,MATCH(ROW(N52),CSV用中間!$B:$B,0))),"")</f>
        <v/>
      </c>
    </row>
    <row r="58" spans="1:14" x14ac:dyDescent="0.4">
      <c r="A58" s="199" t="str">
        <f>IFERROR(IF(INDEX(CSV用中間!C:C,MATCH(ROW(A53),CSV用中間!$B:$B,0))="","",INDEX(CSV用中間!C:C,MATCH(ROW(A53),CSV用中間!$B:$B,0))),"")</f>
        <v/>
      </c>
      <c r="B58" s="199" t="str">
        <f>IFERROR(IF(INDEX(CSV用中間!D:D,MATCH(ROW(B53),CSV用中間!$B:$B,0))="","",INDEX(CSV用中間!D:D,MATCH(ROW(B53),CSV用中間!$B:$B,0))),"")</f>
        <v/>
      </c>
      <c r="C58" s="199" t="str">
        <f>IFERROR(IF(INDEX(CSV用中間!E:E,MATCH(ROW(C53),CSV用中間!$B:$B,0))="","",INDEX(CSV用中間!E:E,MATCH(ROW(C53),CSV用中間!$B:$B,0))),"")</f>
        <v/>
      </c>
      <c r="D58" s="199" t="str">
        <f>IFERROR(IF(INDEX(CSV用中間!F:F,MATCH(ROW(D53),CSV用中間!$B:$B,0))="","",INDEX(CSV用中間!F:F,MATCH(ROW(D53),CSV用中間!$B:$B,0))),"")</f>
        <v/>
      </c>
      <c r="E58" s="199" t="str">
        <f>IFERROR(IF(INDEX(CSV用中間!G:G,MATCH(ROW(E53),CSV用中間!$B:$B,0))="","",INDEX(CSV用中間!G:G,MATCH(ROW(E53),CSV用中間!$B:$B,0))),"")</f>
        <v/>
      </c>
      <c r="F58" s="199" t="str">
        <f>IFERROR(IF(INDEX(CSV用中間!H:H,MATCH(ROW(F53),CSV用中間!$B:$B,0))="","",INDEX(CSV用中間!H:H,MATCH(ROW(F53),CSV用中間!$B:$B,0))),"")</f>
        <v/>
      </c>
      <c r="G58" s="199" t="str">
        <f>IFERROR(IF(INDEX(CSV用中間!I:I,MATCH(ROW(G53),CSV用中間!$B:$B,0))="","",INDEX(CSV用中間!I:I,MATCH(ROW(G53),CSV用中間!$B:$B,0))),"")</f>
        <v/>
      </c>
      <c r="H58" s="199" t="str">
        <f>IFERROR(IF(INDEX(CSV用中間!J:J,MATCH(ROW(H53),CSV用中間!$B:$B,0))="","",INDEX(CSV用中間!J:J,MATCH(ROW(H53),CSV用中間!$B:$B,0))),"")</f>
        <v/>
      </c>
      <c r="I58" s="199" t="str">
        <f>IFERROR(IF(INDEX(CSV用中間!K:K,MATCH(ROW(I53),CSV用中間!$B:$B,0))="","",INDEX(CSV用中間!K:K,MATCH(ROW(I53),CSV用中間!$B:$B,0))),"")</f>
        <v/>
      </c>
      <c r="J58" s="199" t="str">
        <f>IFERROR(IF(INDEX(CSV用中間!L:L,MATCH(ROW(J53),CSV用中間!$B:$B,0))="","",INDEX(CSV用中間!L:L,MATCH(ROW(J53),CSV用中間!$B:$B,0))),"")</f>
        <v/>
      </c>
      <c r="K58" s="199" t="str">
        <f>IFERROR(IF(INDEX(CSV用中間!M:M,MATCH(ROW(K53),CSV用中間!$B:$B,0))="","",INDEX(CSV用中間!M:M,MATCH(ROW(K53),CSV用中間!$B:$B,0))),"")</f>
        <v/>
      </c>
      <c r="L58" s="199" t="str">
        <f>IFERROR(IF(INDEX(CSV用中間!N:N,MATCH(ROW(L53),CSV用中間!$B:$B,0))="","",INDEX(CSV用中間!N:N,MATCH(ROW(L53),CSV用中間!$B:$B,0))),"")</f>
        <v/>
      </c>
      <c r="M58" s="199" t="str">
        <f>IFERROR(IF(INDEX(CSV用中間!O:O,MATCH(ROW(M53),CSV用中間!$B:$B,0))="","",INDEX(CSV用中間!O:O,MATCH(ROW(M53),CSV用中間!$B:$B,0))),"")</f>
        <v/>
      </c>
      <c r="N58" s="199" t="str">
        <f>IFERROR(IF(INDEX(CSV用中間!P:P,MATCH(ROW(N53),CSV用中間!$B:$B,0))="","",INDEX(CSV用中間!P:P,MATCH(ROW(N53),CSV用中間!$B:$B,0))),"")</f>
        <v/>
      </c>
    </row>
    <row r="59" spans="1:14" x14ac:dyDescent="0.4">
      <c r="A59" s="199" t="str">
        <f>IFERROR(IF(INDEX(CSV用中間!C:C,MATCH(ROW(A54),CSV用中間!$B:$B,0))="","",INDEX(CSV用中間!C:C,MATCH(ROW(A54),CSV用中間!$B:$B,0))),"")</f>
        <v/>
      </c>
      <c r="B59" s="199" t="str">
        <f>IFERROR(IF(INDEX(CSV用中間!D:D,MATCH(ROW(B54),CSV用中間!$B:$B,0))="","",INDEX(CSV用中間!D:D,MATCH(ROW(B54),CSV用中間!$B:$B,0))),"")</f>
        <v/>
      </c>
      <c r="C59" s="199" t="str">
        <f>IFERROR(IF(INDEX(CSV用中間!E:E,MATCH(ROW(C54),CSV用中間!$B:$B,0))="","",INDEX(CSV用中間!E:E,MATCH(ROW(C54),CSV用中間!$B:$B,0))),"")</f>
        <v/>
      </c>
      <c r="D59" s="199" t="str">
        <f>IFERROR(IF(INDEX(CSV用中間!F:F,MATCH(ROW(D54),CSV用中間!$B:$B,0))="","",INDEX(CSV用中間!F:F,MATCH(ROW(D54),CSV用中間!$B:$B,0))),"")</f>
        <v/>
      </c>
      <c r="E59" s="199" t="str">
        <f>IFERROR(IF(INDEX(CSV用中間!G:G,MATCH(ROW(E54),CSV用中間!$B:$B,0))="","",INDEX(CSV用中間!G:G,MATCH(ROW(E54),CSV用中間!$B:$B,0))),"")</f>
        <v/>
      </c>
      <c r="F59" s="199" t="str">
        <f>IFERROR(IF(INDEX(CSV用中間!H:H,MATCH(ROW(F54),CSV用中間!$B:$B,0))="","",INDEX(CSV用中間!H:H,MATCH(ROW(F54),CSV用中間!$B:$B,0))),"")</f>
        <v/>
      </c>
      <c r="G59" s="199" t="str">
        <f>IFERROR(IF(INDEX(CSV用中間!I:I,MATCH(ROW(G54),CSV用中間!$B:$B,0))="","",INDEX(CSV用中間!I:I,MATCH(ROW(G54),CSV用中間!$B:$B,0))),"")</f>
        <v/>
      </c>
      <c r="H59" s="199" t="str">
        <f>IFERROR(IF(INDEX(CSV用中間!J:J,MATCH(ROW(H54),CSV用中間!$B:$B,0))="","",INDEX(CSV用中間!J:J,MATCH(ROW(H54),CSV用中間!$B:$B,0))),"")</f>
        <v/>
      </c>
      <c r="I59" s="199" t="str">
        <f>IFERROR(IF(INDEX(CSV用中間!K:K,MATCH(ROW(I54),CSV用中間!$B:$B,0))="","",INDEX(CSV用中間!K:K,MATCH(ROW(I54),CSV用中間!$B:$B,0))),"")</f>
        <v/>
      </c>
      <c r="J59" s="199" t="str">
        <f>IFERROR(IF(INDEX(CSV用中間!L:L,MATCH(ROW(J54),CSV用中間!$B:$B,0))="","",INDEX(CSV用中間!L:L,MATCH(ROW(J54),CSV用中間!$B:$B,0))),"")</f>
        <v/>
      </c>
      <c r="K59" s="199" t="str">
        <f>IFERROR(IF(INDEX(CSV用中間!M:M,MATCH(ROW(K54),CSV用中間!$B:$B,0))="","",INDEX(CSV用中間!M:M,MATCH(ROW(K54),CSV用中間!$B:$B,0))),"")</f>
        <v/>
      </c>
      <c r="L59" s="199" t="str">
        <f>IFERROR(IF(INDEX(CSV用中間!N:N,MATCH(ROW(L54),CSV用中間!$B:$B,0))="","",INDEX(CSV用中間!N:N,MATCH(ROW(L54),CSV用中間!$B:$B,0))),"")</f>
        <v/>
      </c>
      <c r="M59" s="199" t="str">
        <f>IFERROR(IF(INDEX(CSV用中間!O:O,MATCH(ROW(M54),CSV用中間!$B:$B,0))="","",INDEX(CSV用中間!O:O,MATCH(ROW(M54),CSV用中間!$B:$B,0))),"")</f>
        <v/>
      </c>
      <c r="N59" s="199" t="str">
        <f>IFERROR(IF(INDEX(CSV用中間!P:P,MATCH(ROW(N54),CSV用中間!$B:$B,0))="","",INDEX(CSV用中間!P:P,MATCH(ROW(N54),CSV用中間!$B:$B,0))),"")</f>
        <v/>
      </c>
    </row>
    <row r="60" spans="1:14" x14ac:dyDescent="0.4">
      <c r="A60" s="199" t="str">
        <f>IFERROR(IF(INDEX(CSV用中間!C:C,MATCH(ROW(A55),CSV用中間!$B:$B,0))="","",INDEX(CSV用中間!C:C,MATCH(ROW(A55),CSV用中間!$B:$B,0))),"")</f>
        <v/>
      </c>
      <c r="B60" s="199" t="str">
        <f>IFERROR(IF(INDEX(CSV用中間!D:D,MATCH(ROW(B55),CSV用中間!$B:$B,0))="","",INDEX(CSV用中間!D:D,MATCH(ROW(B55),CSV用中間!$B:$B,0))),"")</f>
        <v/>
      </c>
      <c r="C60" s="199" t="str">
        <f>IFERROR(IF(INDEX(CSV用中間!E:E,MATCH(ROW(C55),CSV用中間!$B:$B,0))="","",INDEX(CSV用中間!E:E,MATCH(ROW(C55),CSV用中間!$B:$B,0))),"")</f>
        <v/>
      </c>
      <c r="D60" s="199" t="str">
        <f>IFERROR(IF(INDEX(CSV用中間!F:F,MATCH(ROW(D55),CSV用中間!$B:$B,0))="","",INDEX(CSV用中間!F:F,MATCH(ROW(D55),CSV用中間!$B:$B,0))),"")</f>
        <v/>
      </c>
      <c r="E60" s="199" t="str">
        <f>IFERROR(IF(INDEX(CSV用中間!G:G,MATCH(ROW(E55),CSV用中間!$B:$B,0))="","",INDEX(CSV用中間!G:G,MATCH(ROW(E55),CSV用中間!$B:$B,0))),"")</f>
        <v/>
      </c>
      <c r="F60" s="199" t="str">
        <f>IFERROR(IF(INDEX(CSV用中間!H:H,MATCH(ROW(F55),CSV用中間!$B:$B,0))="","",INDEX(CSV用中間!H:H,MATCH(ROW(F55),CSV用中間!$B:$B,0))),"")</f>
        <v/>
      </c>
      <c r="G60" s="199" t="str">
        <f>IFERROR(IF(INDEX(CSV用中間!I:I,MATCH(ROW(G55),CSV用中間!$B:$B,0))="","",INDEX(CSV用中間!I:I,MATCH(ROW(G55),CSV用中間!$B:$B,0))),"")</f>
        <v/>
      </c>
      <c r="H60" s="199" t="str">
        <f>IFERROR(IF(INDEX(CSV用中間!J:J,MATCH(ROW(H55),CSV用中間!$B:$B,0))="","",INDEX(CSV用中間!J:J,MATCH(ROW(H55),CSV用中間!$B:$B,0))),"")</f>
        <v/>
      </c>
      <c r="I60" s="199" t="str">
        <f>IFERROR(IF(INDEX(CSV用中間!K:K,MATCH(ROW(I55),CSV用中間!$B:$B,0))="","",INDEX(CSV用中間!K:K,MATCH(ROW(I55),CSV用中間!$B:$B,0))),"")</f>
        <v/>
      </c>
      <c r="J60" s="199" t="str">
        <f>IFERROR(IF(INDEX(CSV用中間!L:L,MATCH(ROW(J55),CSV用中間!$B:$B,0))="","",INDEX(CSV用中間!L:L,MATCH(ROW(J55),CSV用中間!$B:$B,0))),"")</f>
        <v/>
      </c>
      <c r="K60" s="199" t="str">
        <f>IFERROR(IF(INDEX(CSV用中間!M:M,MATCH(ROW(K55),CSV用中間!$B:$B,0))="","",INDEX(CSV用中間!M:M,MATCH(ROW(K55),CSV用中間!$B:$B,0))),"")</f>
        <v/>
      </c>
      <c r="L60" s="199" t="str">
        <f>IFERROR(IF(INDEX(CSV用中間!N:N,MATCH(ROW(L55),CSV用中間!$B:$B,0))="","",INDEX(CSV用中間!N:N,MATCH(ROW(L55),CSV用中間!$B:$B,0))),"")</f>
        <v/>
      </c>
      <c r="M60" s="199" t="str">
        <f>IFERROR(IF(INDEX(CSV用中間!O:O,MATCH(ROW(M55),CSV用中間!$B:$B,0))="","",INDEX(CSV用中間!O:O,MATCH(ROW(M55),CSV用中間!$B:$B,0))),"")</f>
        <v/>
      </c>
      <c r="N60" s="199" t="str">
        <f>IFERROR(IF(INDEX(CSV用中間!P:P,MATCH(ROW(N55),CSV用中間!$B:$B,0))="","",INDEX(CSV用中間!P:P,MATCH(ROW(N55),CSV用中間!$B:$B,0))),"")</f>
        <v/>
      </c>
    </row>
    <row r="61" spans="1:14" x14ac:dyDescent="0.4">
      <c r="A61" s="199" t="str">
        <f>IFERROR(IF(INDEX(CSV用中間!C:C,MATCH(ROW(A56),CSV用中間!$B:$B,0))="","",INDEX(CSV用中間!C:C,MATCH(ROW(A56),CSV用中間!$B:$B,0))),"")</f>
        <v/>
      </c>
      <c r="B61" s="199" t="str">
        <f>IFERROR(IF(INDEX(CSV用中間!D:D,MATCH(ROW(B56),CSV用中間!$B:$B,0))="","",INDEX(CSV用中間!D:D,MATCH(ROW(B56),CSV用中間!$B:$B,0))),"")</f>
        <v/>
      </c>
      <c r="C61" s="199" t="str">
        <f>IFERROR(IF(INDEX(CSV用中間!E:E,MATCH(ROW(C56),CSV用中間!$B:$B,0))="","",INDEX(CSV用中間!E:E,MATCH(ROW(C56),CSV用中間!$B:$B,0))),"")</f>
        <v/>
      </c>
      <c r="D61" s="199" t="str">
        <f>IFERROR(IF(INDEX(CSV用中間!F:F,MATCH(ROW(D56),CSV用中間!$B:$B,0))="","",INDEX(CSV用中間!F:F,MATCH(ROW(D56),CSV用中間!$B:$B,0))),"")</f>
        <v/>
      </c>
      <c r="E61" s="199" t="str">
        <f>IFERROR(IF(INDEX(CSV用中間!G:G,MATCH(ROW(E56),CSV用中間!$B:$B,0))="","",INDEX(CSV用中間!G:G,MATCH(ROW(E56),CSV用中間!$B:$B,0))),"")</f>
        <v/>
      </c>
      <c r="F61" s="199" t="str">
        <f>IFERROR(IF(INDEX(CSV用中間!H:H,MATCH(ROW(F56),CSV用中間!$B:$B,0))="","",INDEX(CSV用中間!H:H,MATCH(ROW(F56),CSV用中間!$B:$B,0))),"")</f>
        <v/>
      </c>
      <c r="G61" s="199" t="str">
        <f>IFERROR(IF(INDEX(CSV用中間!I:I,MATCH(ROW(G56),CSV用中間!$B:$B,0))="","",INDEX(CSV用中間!I:I,MATCH(ROW(G56),CSV用中間!$B:$B,0))),"")</f>
        <v/>
      </c>
      <c r="H61" s="199" t="str">
        <f>IFERROR(IF(INDEX(CSV用中間!J:J,MATCH(ROW(H56),CSV用中間!$B:$B,0))="","",INDEX(CSV用中間!J:J,MATCH(ROW(H56),CSV用中間!$B:$B,0))),"")</f>
        <v/>
      </c>
      <c r="I61" s="199" t="str">
        <f>IFERROR(IF(INDEX(CSV用中間!K:K,MATCH(ROW(I56),CSV用中間!$B:$B,0))="","",INDEX(CSV用中間!K:K,MATCH(ROW(I56),CSV用中間!$B:$B,0))),"")</f>
        <v/>
      </c>
      <c r="J61" s="199" t="str">
        <f>IFERROR(IF(INDEX(CSV用中間!L:L,MATCH(ROW(J56),CSV用中間!$B:$B,0))="","",INDEX(CSV用中間!L:L,MATCH(ROW(J56),CSV用中間!$B:$B,0))),"")</f>
        <v/>
      </c>
      <c r="K61" s="199" t="str">
        <f>IFERROR(IF(INDEX(CSV用中間!M:M,MATCH(ROW(K56),CSV用中間!$B:$B,0))="","",INDEX(CSV用中間!M:M,MATCH(ROW(K56),CSV用中間!$B:$B,0))),"")</f>
        <v/>
      </c>
      <c r="L61" s="199" t="str">
        <f>IFERROR(IF(INDEX(CSV用中間!N:N,MATCH(ROW(L56),CSV用中間!$B:$B,0))="","",INDEX(CSV用中間!N:N,MATCH(ROW(L56),CSV用中間!$B:$B,0))),"")</f>
        <v/>
      </c>
      <c r="M61" s="199" t="str">
        <f>IFERROR(IF(INDEX(CSV用中間!O:O,MATCH(ROW(M56),CSV用中間!$B:$B,0))="","",INDEX(CSV用中間!O:O,MATCH(ROW(M56),CSV用中間!$B:$B,0))),"")</f>
        <v/>
      </c>
      <c r="N61" s="199" t="str">
        <f>IFERROR(IF(INDEX(CSV用中間!P:P,MATCH(ROW(N56),CSV用中間!$B:$B,0))="","",INDEX(CSV用中間!P:P,MATCH(ROW(N56),CSV用中間!$B:$B,0))),"")</f>
        <v/>
      </c>
    </row>
    <row r="62" spans="1:14" x14ac:dyDescent="0.4">
      <c r="A62" s="199" t="str">
        <f>IFERROR(IF(INDEX(CSV用中間!C:C,MATCH(ROW(A57),CSV用中間!$B:$B,0))="","",INDEX(CSV用中間!C:C,MATCH(ROW(A57),CSV用中間!$B:$B,0))),"")</f>
        <v/>
      </c>
      <c r="B62" s="199" t="str">
        <f>IFERROR(IF(INDEX(CSV用中間!D:D,MATCH(ROW(B57),CSV用中間!$B:$B,0))="","",INDEX(CSV用中間!D:D,MATCH(ROW(B57),CSV用中間!$B:$B,0))),"")</f>
        <v/>
      </c>
      <c r="C62" s="199" t="str">
        <f>IFERROR(IF(INDEX(CSV用中間!E:E,MATCH(ROW(C57),CSV用中間!$B:$B,0))="","",INDEX(CSV用中間!E:E,MATCH(ROW(C57),CSV用中間!$B:$B,0))),"")</f>
        <v/>
      </c>
      <c r="D62" s="199" t="str">
        <f>IFERROR(IF(INDEX(CSV用中間!F:F,MATCH(ROW(D57),CSV用中間!$B:$B,0))="","",INDEX(CSV用中間!F:F,MATCH(ROW(D57),CSV用中間!$B:$B,0))),"")</f>
        <v/>
      </c>
      <c r="E62" s="199" t="str">
        <f>IFERROR(IF(INDEX(CSV用中間!G:G,MATCH(ROW(E57),CSV用中間!$B:$B,0))="","",INDEX(CSV用中間!G:G,MATCH(ROW(E57),CSV用中間!$B:$B,0))),"")</f>
        <v/>
      </c>
      <c r="F62" s="199" t="str">
        <f>IFERROR(IF(INDEX(CSV用中間!H:H,MATCH(ROW(F57),CSV用中間!$B:$B,0))="","",INDEX(CSV用中間!H:H,MATCH(ROW(F57),CSV用中間!$B:$B,0))),"")</f>
        <v/>
      </c>
      <c r="G62" s="199" t="str">
        <f>IFERROR(IF(INDEX(CSV用中間!I:I,MATCH(ROW(G57),CSV用中間!$B:$B,0))="","",INDEX(CSV用中間!I:I,MATCH(ROW(G57),CSV用中間!$B:$B,0))),"")</f>
        <v/>
      </c>
      <c r="H62" s="199" t="str">
        <f>IFERROR(IF(INDEX(CSV用中間!J:J,MATCH(ROW(H57),CSV用中間!$B:$B,0))="","",INDEX(CSV用中間!J:J,MATCH(ROW(H57),CSV用中間!$B:$B,0))),"")</f>
        <v/>
      </c>
      <c r="I62" s="199" t="str">
        <f>IFERROR(IF(INDEX(CSV用中間!K:K,MATCH(ROW(I57),CSV用中間!$B:$B,0))="","",INDEX(CSV用中間!K:K,MATCH(ROW(I57),CSV用中間!$B:$B,0))),"")</f>
        <v/>
      </c>
      <c r="J62" s="199" t="str">
        <f>IFERROR(IF(INDEX(CSV用中間!L:L,MATCH(ROW(J57),CSV用中間!$B:$B,0))="","",INDEX(CSV用中間!L:L,MATCH(ROW(J57),CSV用中間!$B:$B,0))),"")</f>
        <v/>
      </c>
      <c r="K62" s="199" t="str">
        <f>IFERROR(IF(INDEX(CSV用中間!M:M,MATCH(ROW(K57),CSV用中間!$B:$B,0))="","",INDEX(CSV用中間!M:M,MATCH(ROW(K57),CSV用中間!$B:$B,0))),"")</f>
        <v/>
      </c>
      <c r="L62" s="199" t="str">
        <f>IFERROR(IF(INDEX(CSV用中間!N:N,MATCH(ROW(L57),CSV用中間!$B:$B,0))="","",INDEX(CSV用中間!N:N,MATCH(ROW(L57),CSV用中間!$B:$B,0))),"")</f>
        <v/>
      </c>
      <c r="M62" s="199" t="str">
        <f>IFERROR(IF(INDEX(CSV用中間!O:O,MATCH(ROW(M57),CSV用中間!$B:$B,0))="","",INDEX(CSV用中間!O:O,MATCH(ROW(M57),CSV用中間!$B:$B,0))),"")</f>
        <v/>
      </c>
      <c r="N62" s="199" t="str">
        <f>IFERROR(IF(INDEX(CSV用中間!P:P,MATCH(ROW(N57),CSV用中間!$B:$B,0))="","",INDEX(CSV用中間!P:P,MATCH(ROW(N57),CSV用中間!$B:$B,0))),"")</f>
        <v/>
      </c>
    </row>
    <row r="63" spans="1:14" x14ac:dyDescent="0.4">
      <c r="A63" s="199" t="str">
        <f>IFERROR(IF(INDEX(CSV用中間!C:C,MATCH(ROW(A58),CSV用中間!$B:$B,0))="","",INDEX(CSV用中間!C:C,MATCH(ROW(A58),CSV用中間!$B:$B,0))),"")</f>
        <v/>
      </c>
      <c r="B63" s="199" t="str">
        <f>IFERROR(IF(INDEX(CSV用中間!D:D,MATCH(ROW(B58),CSV用中間!$B:$B,0))="","",INDEX(CSV用中間!D:D,MATCH(ROW(B58),CSV用中間!$B:$B,0))),"")</f>
        <v/>
      </c>
      <c r="C63" s="199" t="str">
        <f>IFERROR(IF(INDEX(CSV用中間!E:E,MATCH(ROW(C58),CSV用中間!$B:$B,0))="","",INDEX(CSV用中間!E:E,MATCH(ROW(C58),CSV用中間!$B:$B,0))),"")</f>
        <v/>
      </c>
      <c r="D63" s="199" t="str">
        <f>IFERROR(IF(INDEX(CSV用中間!F:F,MATCH(ROW(D58),CSV用中間!$B:$B,0))="","",INDEX(CSV用中間!F:F,MATCH(ROW(D58),CSV用中間!$B:$B,0))),"")</f>
        <v/>
      </c>
      <c r="E63" s="199" t="str">
        <f>IFERROR(IF(INDEX(CSV用中間!G:G,MATCH(ROW(E58),CSV用中間!$B:$B,0))="","",INDEX(CSV用中間!G:G,MATCH(ROW(E58),CSV用中間!$B:$B,0))),"")</f>
        <v/>
      </c>
      <c r="F63" s="199" t="str">
        <f>IFERROR(IF(INDEX(CSV用中間!H:H,MATCH(ROW(F58),CSV用中間!$B:$B,0))="","",INDEX(CSV用中間!H:H,MATCH(ROW(F58),CSV用中間!$B:$B,0))),"")</f>
        <v/>
      </c>
      <c r="G63" s="199" t="str">
        <f>IFERROR(IF(INDEX(CSV用中間!I:I,MATCH(ROW(G58),CSV用中間!$B:$B,0))="","",INDEX(CSV用中間!I:I,MATCH(ROW(G58),CSV用中間!$B:$B,0))),"")</f>
        <v/>
      </c>
      <c r="H63" s="199" t="str">
        <f>IFERROR(IF(INDEX(CSV用中間!J:J,MATCH(ROW(H58),CSV用中間!$B:$B,0))="","",INDEX(CSV用中間!J:J,MATCH(ROW(H58),CSV用中間!$B:$B,0))),"")</f>
        <v/>
      </c>
      <c r="I63" s="199" t="str">
        <f>IFERROR(IF(INDEX(CSV用中間!K:K,MATCH(ROW(I58),CSV用中間!$B:$B,0))="","",INDEX(CSV用中間!K:K,MATCH(ROW(I58),CSV用中間!$B:$B,0))),"")</f>
        <v/>
      </c>
      <c r="J63" s="199" t="str">
        <f>IFERROR(IF(INDEX(CSV用中間!L:L,MATCH(ROW(J58),CSV用中間!$B:$B,0))="","",INDEX(CSV用中間!L:L,MATCH(ROW(J58),CSV用中間!$B:$B,0))),"")</f>
        <v/>
      </c>
      <c r="K63" s="199" t="str">
        <f>IFERROR(IF(INDEX(CSV用中間!M:M,MATCH(ROW(K58),CSV用中間!$B:$B,0))="","",INDEX(CSV用中間!M:M,MATCH(ROW(K58),CSV用中間!$B:$B,0))),"")</f>
        <v/>
      </c>
      <c r="L63" s="199" t="str">
        <f>IFERROR(IF(INDEX(CSV用中間!N:N,MATCH(ROW(L58),CSV用中間!$B:$B,0))="","",INDEX(CSV用中間!N:N,MATCH(ROW(L58),CSV用中間!$B:$B,0))),"")</f>
        <v/>
      </c>
      <c r="M63" s="199" t="str">
        <f>IFERROR(IF(INDEX(CSV用中間!O:O,MATCH(ROW(M58),CSV用中間!$B:$B,0))="","",INDEX(CSV用中間!O:O,MATCH(ROW(M58),CSV用中間!$B:$B,0))),"")</f>
        <v/>
      </c>
      <c r="N63" s="199" t="str">
        <f>IFERROR(IF(INDEX(CSV用中間!P:P,MATCH(ROW(N58),CSV用中間!$B:$B,0))="","",INDEX(CSV用中間!P:P,MATCH(ROW(N58),CSV用中間!$B:$B,0))),"")</f>
        <v/>
      </c>
    </row>
    <row r="64" spans="1:14" x14ac:dyDescent="0.4">
      <c r="A64" s="199" t="str">
        <f>IFERROR(IF(INDEX(CSV用中間!C:C,MATCH(ROW(A59),CSV用中間!$B:$B,0))="","",INDEX(CSV用中間!C:C,MATCH(ROW(A59),CSV用中間!$B:$B,0))),"")</f>
        <v/>
      </c>
      <c r="B64" s="199" t="str">
        <f>IFERROR(IF(INDEX(CSV用中間!D:D,MATCH(ROW(B59),CSV用中間!$B:$B,0))="","",INDEX(CSV用中間!D:D,MATCH(ROW(B59),CSV用中間!$B:$B,0))),"")</f>
        <v/>
      </c>
      <c r="C64" s="199" t="str">
        <f>IFERROR(IF(INDEX(CSV用中間!E:E,MATCH(ROW(C59),CSV用中間!$B:$B,0))="","",INDEX(CSV用中間!E:E,MATCH(ROW(C59),CSV用中間!$B:$B,0))),"")</f>
        <v/>
      </c>
      <c r="D64" s="199" t="str">
        <f>IFERROR(IF(INDEX(CSV用中間!F:F,MATCH(ROW(D59),CSV用中間!$B:$B,0))="","",INDEX(CSV用中間!F:F,MATCH(ROW(D59),CSV用中間!$B:$B,0))),"")</f>
        <v/>
      </c>
      <c r="E64" s="199" t="str">
        <f>IFERROR(IF(INDEX(CSV用中間!G:G,MATCH(ROW(E59),CSV用中間!$B:$B,0))="","",INDEX(CSV用中間!G:G,MATCH(ROW(E59),CSV用中間!$B:$B,0))),"")</f>
        <v/>
      </c>
      <c r="F64" s="199" t="str">
        <f>IFERROR(IF(INDEX(CSV用中間!H:H,MATCH(ROW(F59),CSV用中間!$B:$B,0))="","",INDEX(CSV用中間!H:H,MATCH(ROW(F59),CSV用中間!$B:$B,0))),"")</f>
        <v/>
      </c>
      <c r="G64" s="199" t="str">
        <f>IFERROR(IF(INDEX(CSV用中間!I:I,MATCH(ROW(G59),CSV用中間!$B:$B,0))="","",INDEX(CSV用中間!I:I,MATCH(ROW(G59),CSV用中間!$B:$B,0))),"")</f>
        <v/>
      </c>
      <c r="H64" s="199" t="str">
        <f>IFERROR(IF(INDEX(CSV用中間!J:J,MATCH(ROW(H59),CSV用中間!$B:$B,0))="","",INDEX(CSV用中間!J:J,MATCH(ROW(H59),CSV用中間!$B:$B,0))),"")</f>
        <v/>
      </c>
      <c r="I64" s="199" t="str">
        <f>IFERROR(IF(INDEX(CSV用中間!K:K,MATCH(ROW(I59),CSV用中間!$B:$B,0))="","",INDEX(CSV用中間!K:K,MATCH(ROW(I59),CSV用中間!$B:$B,0))),"")</f>
        <v/>
      </c>
      <c r="J64" s="199" t="str">
        <f>IFERROR(IF(INDEX(CSV用中間!L:L,MATCH(ROW(J59),CSV用中間!$B:$B,0))="","",INDEX(CSV用中間!L:L,MATCH(ROW(J59),CSV用中間!$B:$B,0))),"")</f>
        <v/>
      </c>
      <c r="K64" s="199" t="str">
        <f>IFERROR(IF(INDEX(CSV用中間!M:M,MATCH(ROW(K59),CSV用中間!$B:$B,0))="","",INDEX(CSV用中間!M:M,MATCH(ROW(K59),CSV用中間!$B:$B,0))),"")</f>
        <v/>
      </c>
      <c r="L64" s="199" t="str">
        <f>IFERROR(IF(INDEX(CSV用中間!N:N,MATCH(ROW(L59),CSV用中間!$B:$B,0))="","",INDEX(CSV用中間!N:N,MATCH(ROW(L59),CSV用中間!$B:$B,0))),"")</f>
        <v/>
      </c>
      <c r="M64" s="199" t="str">
        <f>IFERROR(IF(INDEX(CSV用中間!O:O,MATCH(ROW(M59),CSV用中間!$B:$B,0))="","",INDEX(CSV用中間!O:O,MATCH(ROW(M59),CSV用中間!$B:$B,0))),"")</f>
        <v/>
      </c>
      <c r="N64" s="199" t="str">
        <f>IFERROR(IF(INDEX(CSV用中間!P:P,MATCH(ROW(N59),CSV用中間!$B:$B,0))="","",INDEX(CSV用中間!P:P,MATCH(ROW(N59),CSV用中間!$B:$B,0))),"")</f>
        <v/>
      </c>
    </row>
    <row r="65" spans="1:14" x14ac:dyDescent="0.4">
      <c r="A65" s="199" t="str">
        <f>IFERROR(IF(INDEX(CSV用中間!C:C,MATCH(ROW(A60),CSV用中間!$B:$B,0))="","",INDEX(CSV用中間!C:C,MATCH(ROW(A60),CSV用中間!$B:$B,0))),"")</f>
        <v/>
      </c>
      <c r="B65" s="199" t="str">
        <f>IFERROR(IF(INDEX(CSV用中間!D:D,MATCH(ROW(B60),CSV用中間!$B:$B,0))="","",INDEX(CSV用中間!D:D,MATCH(ROW(B60),CSV用中間!$B:$B,0))),"")</f>
        <v/>
      </c>
      <c r="C65" s="199" t="str">
        <f>IFERROR(IF(INDEX(CSV用中間!E:E,MATCH(ROW(C60),CSV用中間!$B:$B,0))="","",INDEX(CSV用中間!E:E,MATCH(ROW(C60),CSV用中間!$B:$B,0))),"")</f>
        <v/>
      </c>
      <c r="D65" s="199" t="str">
        <f>IFERROR(IF(INDEX(CSV用中間!F:F,MATCH(ROW(D60),CSV用中間!$B:$B,0))="","",INDEX(CSV用中間!F:F,MATCH(ROW(D60),CSV用中間!$B:$B,0))),"")</f>
        <v/>
      </c>
      <c r="E65" s="199" t="str">
        <f>IFERROR(IF(INDEX(CSV用中間!G:G,MATCH(ROW(E60),CSV用中間!$B:$B,0))="","",INDEX(CSV用中間!G:G,MATCH(ROW(E60),CSV用中間!$B:$B,0))),"")</f>
        <v/>
      </c>
      <c r="F65" s="199" t="str">
        <f>IFERROR(IF(INDEX(CSV用中間!H:H,MATCH(ROW(F60),CSV用中間!$B:$B,0))="","",INDEX(CSV用中間!H:H,MATCH(ROW(F60),CSV用中間!$B:$B,0))),"")</f>
        <v/>
      </c>
      <c r="G65" s="199" t="str">
        <f>IFERROR(IF(INDEX(CSV用中間!I:I,MATCH(ROW(G60),CSV用中間!$B:$B,0))="","",INDEX(CSV用中間!I:I,MATCH(ROW(G60),CSV用中間!$B:$B,0))),"")</f>
        <v/>
      </c>
      <c r="H65" s="199" t="str">
        <f>IFERROR(IF(INDEX(CSV用中間!J:J,MATCH(ROW(H60),CSV用中間!$B:$B,0))="","",INDEX(CSV用中間!J:J,MATCH(ROW(H60),CSV用中間!$B:$B,0))),"")</f>
        <v/>
      </c>
      <c r="I65" s="199" t="str">
        <f>IFERROR(IF(INDEX(CSV用中間!K:K,MATCH(ROW(I60),CSV用中間!$B:$B,0))="","",INDEX(CSV用中間!K:K,MATCH(ROW(I60),CSV用中間!$B:$B,0))),"")</f>
        <v/>
      </c>
      <c r="J65" s="199" t="str">
        <f>IFERROR(IF(INDEX(CSV用中間!L:L,MATCH(ROW(J60),CSV用中間!$B:$B,0))="","",INDEX(CSV用中間!L:L,MATCH(ROW(J60),CSV用中間!$B:$B,0))),"")</f>
        <v/>
      </c>
      <c r="K65" s="199" t="str">
        <f>IFERROR(IF(INDEX(CSV用中間!M:M,MATCH(ROW(K60),CSV用中間!$B:$B,0))="","",INDEX(CSV用中間!M:M,MATCH(ROW(K60),CSV用中間!$B:$B,0))),"")</f>
        <v/>
      </c>
      <c r="L65" s="199" t="str">
        <f>IFERROR(IF(INDEX(CSV用中間!N:N,MATCH(ROW(L60),CSV用中間!$B:$B,0))="","",INDEX(CSV用中間!N:N,MATCH(ROW(L60),CSV用中間!$B:$B,0))),"")</f>
        <v/>
      </c>
      <c r="M65" s="199" t="str">
        <f>IFERROR(IF(INDEX(CSV用中間!O:O,MATCH(ROW(M60),CSV用中間!$B:$B,0))="","",INDEX(CSV用中間!O:O,MATCH(ROW(M60),CSV用中間!$B:$B,0))),"")</f>
        <v/>
      </c>
      <c r="N65" s="199" t="str">
        <f>IFERROR(IF(INDEX(CSV用中間!P:P,MATCH(ROW(N60),CSV用中間!$B:$B,0))="","",INDEX(CSV用中間!P:P,MATCH(ROW(N60),CSV用中間!$B:$B,0))),"")</f>
        <v/>
      </c>
    </row>
    <row r="66" spans="1:14" x14ac:dyDescent="0.4">
      <c r="A66" s="199" t="str">
        <f>IFERROR(IF(INDEX(CSV用中間!C:C,MATCH(ROW(A61),CSV用中間!$B:$B,0))="","",INDEX(CSV用中間!C:C,MATCH(ROW(A61),CSV用中間!$B:$B,0))),"")</f>
        <v/>
      </c>
      <c r="B66" s="199" t="str">
        <f>IFERROR(IF(INDEX(CSV用中間!D:D,MATCH(ROW(B61),CSV用中間!$B:$B,0))="","",INDEX(CSV用中間!D:D,MATCH(ROW(B61),CSV用中間!$B:$B,0))),"")</f>
        <v/>
      </c>
      <c r="C66" s="199" t="str">
        <f>IFERROR(IF(INDEX(CSV用中間!E:E,MATCH(ROW(C61),CSV用中間!$B:$B,0))="","",INDEX(CSV用中間!E:E,MATCH(ROW(C61),CSV用中間!$B:$B,0))),"")</f>
        <v/>
      </c>
      <c r="D66" s="199" t="str">
        <f>IFERROR(IF(INDEX(CSV用中間!F:F,MATCH(ROW(D61),CSV用中間!$B:$B,0))="","",INDEX(CSV用中間!F:F,MATCH(ROW(D61),CSV用中間!$B:$B,0))),"")</f>
        <v/>
      </c>
      <c r="E66" s="199" t="str">
        <f>IFERROR(IF(INDEX(CSV用中間!G:G,MATCH(ROW(E61),CSV用中間!$B:$B,0))="","",INDEX(CSV用中間!G:G,MATCH(ROW(E61),CSV用中間!$B:$B,0))),"")</f>
        <v/>
      </c>
      <c r="F66" s="199" t="str">
        <f>IFERROR(IF(INDEX(CSV用中間!H:H,MATCH(ROW(F61),CSV用中間!$B:$B,0))="","",INDEX(CSV用中間!H:H,MATCH(ROW(F61),CSV用中間!$B:$B,0))),"")</f>
        <v/>
      </c>
      <c r="G66" s="199" t="str">
        <f>IFERROR(IF(INDEX(CSV用中間!I:I,MATCH(ROW(G61),CSV用中間!$B:$B,0))="","",INDEX(CSV用中間!I:I,MATCH(ROW(G61),CSV用中間!$B:$B,0))),"")</f>
        <v/>
      </c>
      <c r="H66" s="199" t="str">
        <f>IFERROR(IF(INDEX(CSV用中間!J:J,MATCH(ROW(H61),CSV用中間!$B:$B,0))="","",INDEX(CSV用中間!J:J,MATCH(ROW(H61),CSV用中間!$B:$B,0))),"")</f>
        <v/>
      </c>
      <c r="I66" s="199" t="str">
        <f>IFERROR(IF(INDEX(CSV用中間!K:K,MATCH(ROW(I61),CSV用中間!$B:$B,0))="","",INDEX(CSV用中間!K:K,MATCH(ROW(I61),CSV用中間!$B:$B,0))),"")</f>
        <v/>
      </c>
      <c r="J66" s="199" t="str">
        <f>IFERROR(IF(INDEX(CSV用中間!L:L,MATCH(ROW(J61),CSV用中間!$B:$B,0))="","",INDEX(CSV用中間!L:L,MATCH(ROW(J61),CSV用中間!$B:$B,0))),"")</f>
        <v/>
      </c>
      <c r="K66" s="199" t="str">
        <f>IFERROR(IF(INDEX(CSV用中間!M:M,MATCH(ROW(K61),CSV用中間!$B:$B,0))="","",INDEX(CSV用中間!M:M,MATCH(ROW(K61),CSV用中間!$B:$B,0))),"")</f>
        <v/>
      </c>
      <c r="L66" s="199" t="str">
        <f>IFERROR(IF(INDEX(CSV用中間!N:N,MATCH(ROW(L61),CSV用中間!$B:$B,0))="","",INDEX(CSV用中間!N:N,MATCH(ROW(L61),CSV用中間!$B:$B,0))),"")</f>
        <v/>
      </c>
      <c r="M66" s="199" t="str">
        <f>IFERROR(IF(INDEX(CSV用中間!O:O,MATCH(ROW(M61),CSV用中間!$B:$B,0))="","",INDEX(CSV用中間!O:O,MATCH(ROW(M61),CSV用中間!$B:$B,0))),"")</f>
        <v/>
      </c>
      <c r="N66" s="199" t="str">
        <f>IFERROR(IF(INDEX(CSV用中間!P:P,MATCH(ROW(N61),CSV用中間!$B:$B,0))="","",INDEX(CSV用中間!P:P,MATCH(ROW(N61),CSV用中間!$B:$B,0))),"")</f>
        <v/>
      </c>
    </row>
    <row r="67" spans="1:14" x14ac:dyDescent="0.4">
      <c r="A67" s="199" t="str">
        <f>IFERROR(IF(INDEX(CSV用中間!C:C,MATCH(ROW(A62),CSV用中間!$B:$B,0))="","",INDEX(CSV用中間!C:C,MATCH(ROW(A62),CSV用中間!$B:$B,0))),"")</f>
        <v/>
      </c>
      <c r="B67" s="199" t="str">
        <f>IFERROR(IF(INDEX(CSV用中間!D:D,MATCH(ROW(B62),CSV用中間!$B:$B,0))="","",INDEX(CSV用中間!D:D,MATCH(ROW(B62),CSV用中間!$B:$B,0))),"")</f>
        <v/>
      </c>
      <c r="C67" s="199" t="str">
        <f>IFERROR(IF(INDEX(CSV用中間!E:E,MATCH(ROW(C62),CSV用中間!$B:$B,0))="","",INDEX(CSV用中間!E:E,MATCH(ROW(C62),CSV用中間!$B:$B,0))),"")</f>
        <v/>
      </c>
      <c r="D67" s="199" t="str">
        <f>IFERROR(IF(INDEX(CSV用中間!F:F,MATCH(ROW(D62),CSV用中間!$B:$B,0))="","",INDEX(CSV用中間!F:F,MATCH(ROW(D62),CSV用中間!$B:$B,0))),"")</f>
        <v/>
      </c>
      <c r="E67" s="199" t="str">
        <f>IFERROR(IF(INDEX(CSV用中間!G:G,MATCH(ROW(E62),CSV用中間!$B:$B,0))="","",INDEX(CSV用中間!G:G,MATCH(ROW(E62),CSV用中間!$B:$B,0))),"")</f>
        <v/>
      </c>
      <c r="F67" s="199" t="str">
        <f>IFERROR(IF(INDEX(CSV用中間!H:H,MATCH(ROW(F62),CSV用中間!$B:$B,0))="","",INDEX(CSV用中間!H:H,MATCH(ROW(F62),CSV用中間!$B:$B,0))),"")</f>
        <v/>
      </c>
      <c r="G67" s="199" t="str">
        <f>IFERROR(IF(INDEX(CSV用中間!I:I,MATCH(ROW(G62),CSV用中間!$B:$B,0))="","",INDEX(CSV用中間!I:I,MATCH(ROW(G62),CSV用中間!$B:$B,0))),"")</f>
        <v/>
      </c>
      <c r="H67" s="199" t="str">
        <f>IFERROR(IF(INDEX(CSV用中間!J:J,MATCH(ROW(H62),CSV用中間!$B:$B,0))="","",INDEX(CSV用中間!J:J,MATCH(ROW(H62),CSV用中間!$B:$B,0))),"")</f>
        <v/>
      </c>
      <c r="I67" s="199" t="str">
        <f>IFERROR(IF(INDEX(CSV用中間!K:K,MATCH(ROW(I62),CSV用中間!$B:$B,0))="","",INDEX(CSV用中間!K:K,MATCH(ROW(I62),CSV用中間!$B:$B,0))),"")</f>
        <v/>
      </c>
      <c r="J67" s="199" t="str">
        <f>IFERROR(IF(INDEX(CSV用中間!L:L,MATCH(ROW(J62),CSV用中間!$B:$B,0))="","",INDEX(CSV用中間!L:L,MATCH(ROW(J62),CSV用中間!$B:$B,0))),"")</f>
        <v/>
      </c>
      <c r="K67" s="199" t="str">
        <f>IFERROR(IF(INDEX(CSV用中間!M:M,MATCH(ROW(K62),CSV用中間!$B:$B,0))="","",INDEX(CSV用中間!M:M,MATCH(ROW(K62),CSV用中間!$B:$B,0))),"")</f>
        <v/>
      </c>
      <c r="L67" s="199" t="str">
        <f>IFERROR(IF(INDEX(CSV用中間!N:N,MATCH(ROW(L62),CSV用中間!$B:$B,0))="","",INDEX(CSV用中間!N:N,MATCH(ROW(L62),CSV用中間!$B:$B,0))),"")</f>
        <v/>
      </c>
      <c r="M67" s="199" t="str">
        <f>IFERROR(IF(INDEX(CSV用中間!O:O,MATCH(ROW(M62),CSV用中間!$B:$B,0))="","",INDEX(CSV用中間!O:O,MATCH(ROW(M62),CSV用中間!$B:$B,0))),"")</f>
        <v/>
      </c>
      <c r="N67" s="199" t="str">
        <f>IFERROR(IF(INDEX(CSV用中間!P:P,MATCH(ROW(N62),CSV用中間!$B:$B,0))="","",INDEX(CSV用中間!P:P,MATCH(ROW(N62),CSV用中間!$B:$B,0))),"")</f>
        <v/>
      </c>
    </row>
    <row r="68" spans="1:14" x14ac:dyDescent="0.4">
      <c r="A68" s="199" t="str">
        <f>IFERROR(IF(INDEX(CSV用中間!C:C,MATCH(ROW(A63),CSV用中間!$B:$B,0))="","",INDEX(CSV用中間!C:C,MATCH(ROW(A63),CSV用中間!$B:$B,0))),"")</f>
        <v/>
      </c>
      <c r="B68" s="199" t="str">
        <f>IFERROR(IF(INDEX(CSV用中間!D:D,MATCH(ROW(B63),CSV用中間!$B:$B,0))="","",INDEX(CSV用中間!D:D,MATCH(ROW(B63),CSV用中間!$B:$B,0))),"")</f>
        <v/>
      </c>
      <c r="C68" s="199" t="str">
        <f>IFERROR(IF(INDEX(CSV用中間!E:E,MATCH(ROW(C63),CSV用中間!$B:$B,0))="","",INDEX(CSV用中間!E:E,MATCH(ROW(C63),CSV用中間!$B:$B,0))),"")</f>
        <v/>
      </c>
      <c r="D68" s="199" t="str">
        <f>IFERROR(IF(INDEX(CSV用中間!F:F,MATCH(ROW(D63),CSV用中間!$B:$B,0))="","",INDEX(CSV用中間!F:F,MATCH(ROW(D63),CSV用中間!$B:$B,0))),"")</f>
        <v/>
      </c>
      <c r="E68" s="199" t="str">
        <f>IFERROR(IF(INDEX(CSV用中間!G:G,MATCH(ROW(E63),CSV用中間!$B:$B,0))="","",INDEX(CSV用中間!G:G,MATCH(ROW(E63),CSV用中間!$B:$B,0))),"")</f>
        <v/>
      </c>
      <c r="F68" s="199" t="str">
        <f>IFERROR(IF(INDEX(CSV用中間!H:H,MATCH(ROW(F63),CSV用中間!$B:$B,0))="","",INDEX(CSV用中間!H:H,MATCH(ROW(F63),CSV用中間!$B:$B,0))),"")</f>
        <v/>
      </c>
      <c r="G68" s="199" t="str">
        <f>IFERROR(IF(INDEX(CSV用中間!I:I,MATCH(ROW(G63),CSV用中間!$B:$B,0))="","",INDEX(CSV用中間!I:I,MATCH(ROW(G63),CSV用中間!$B:$B,0))),"")</f>
        <v/>
      </c>
      <c r="H68" s="199" t="str">
        <f>IFERROR(IF(INDEX(CSV用中間!J:J,MATCH(ROW(H63),CSV用中間!$B:$B,0))="","",INDEX(CSV用中間!J:J,MATCH(ROW(H63),CSV用中間!$B:$B,0))),"")</f>
        <v/>
      </c>
      <c r="I68" s="199" t="str">
        <f>IFERROR(IF(INDEX(CSV用中間!K:K,MATCH(ROW(I63),CSV用中間!$B:$B,0))="","",INDEX(CSV用中間!K:K,MATCH(ROW(I63),CSV用中間!$B:$B,0))),"")</f>
        <v/>
      </c>
      <c r="J68" s="199" t="str">
        <f>IFERROR(IF(INDEX(CSV用中間!L:L,MATCH(ROW(J63),CSV用中間!$B:$B,0))="","",INDEX(CSV用中間!L:L,MATCH(ROW(J63),CSV用中間!$B:$B,0))),"")</f>
        <v/>
      </c>
      <c r="K68" s="199" t="str">
        <f>IFERROR(IF(INDEX(CSV用中間!M:M,MATCH(ROW(K63),CSV用中間!$B:$B,0))="","",INDEX(CSV用中間!M:M,MATCH(ROW(K63),CSV用中間!$B:$B,0))),"")</f>
        <v/>
      </c>
      <c r="L68" s="199" t="str">
        <f>IFERROR(IF(INDEX(CSV用中間!N:N,MATCH(ROW(L63),CSV用中間!$B:$B,0))="","",INDEX(CSV用中間!N:N,MATCH(ROW(L63),CSV用中間!$B:$B,0))),"")</f>
        <v/>
      </c>
      <c r="M68" s="199" t="str">
        <f>IFERROR(IF(INDEX(CSV用中間!O:O,MATCH(ROW(M63),CSV用中間!$B:$B,0))="","",INDEX(CSV用中間!O:O,MATCH(ROW(M63),CSV用中間!$B:$B,0))),"")</f>
        <v/>
      </c>
      <c r="N68" s="199" t="str">
        <f>IFERROR(IF(INDEX(CSV用中間!P:P,MATCH(ROW(N63),CSV用中間!$B:$B,0))="","",INDEX(CSV用中間!P:P,MATCH(ROW(N63),CSV用中間!$B:$B,0))),"")</f>
        <v/>
      </c>
    </row>
    <row r="69" spans="1:14" x14ac:dyDescent="0.4">
      <c r="A69" s="199" t="str">
        <f>IFERROR(IF(INDEX(CSV用中間!C:C,MATCH(ROW(A64),CSV用中間!$B:$B,0))="","",INDEX(CSV用中間!C:C,MATCH(ROW(A64),CSV用中間!$B:$B,0))),"")</f>
        <v/>
      </c>
      <c r="B69" s="199" t="str">
        <f>IFERROR(IF(INDEX(CSV用中間!D:D,MATCH(ROW(B64),CSV用中間!$B:$B,0))="","",INDEX(CSV用中間!D:D,MATCH(ROW(B64),CSV用中間!$B:$B,0))),"")</f>
        <v/>
      </c>
      <c r="C69" s="199" t="str">
        <f>IFERROR(IF(INDEX(CSV用中間!E:E,MATCH(ROW(C64),CSV用中間!$B:$B,0))="","",INDEX(CSV用中間!E:E,MATCH(ROW(C64),CSV用中間!$B:$B,0))),"")</f>
        <v/>
      </c>
      <c r="D69" s="199" t="str">
        <f>IFERROR(IF(INDEX(CSV用中間!F:F,MATCH(ROW(D64),CSV用中間!$B:$B,0))="","",INDEX(CSV用中間!F:F,MATCH(ROW(D64),CSV用中間!$B:$B,0))),"")</f>
        <v/>
      </c>
      <c r="E69" s="199" t="str">
        <f>IFERROR(IF(INDEX(CSV用中間!G:G,MATCH(ROW(E64),CSV用中間!$B:$B,0))="","",INDEX(CSV用中間!G:G,MATCH(ROW(E64),CSV用中間!$B:$B,0))),"")</f>
        <v/>
      </c>
      <c r="F69" s="199" t="str">
        <f>IFERROR(IF(INDEX(CSV用中間!H:H,MATCH(ROW(F64),CSV用中間!$B:$B,0))="","",INDEX(CSV用中間!H:H,MATCH(ROW(F64),CSV用中間!$B:$B,0))),"")</f>
        <v/>
      </c>
      <c r="G69" s="199" t="str">
        <f>IFERROR(IF(INDEX(CSV用中間!I:I,MATCH(ROW(G64),CSV用中間!$B:$B,0))="","",INDEX(CSV用中間!I:I,MATCH(ROW(G64),CSV用中間!$B:$B,0))),"")</f>
        <v/>
      </c>
      <c r="H69" s="199" t="str">
        <f>IFERROR(IF(INDEX(CSV用中間!J:J,MATCH(ROW(H64),CSV用中間!$B:$B,0))="","",INDEX(CSV用中間!J:J,MATCH(ROW(H64),CSV用中間!$B:$B,0))),"")</f>
        <v/>
      </c>
      <c r="I69" s="199" t="str">
        <f>IFERROR(IF(INDEX(CSV用中間!K:K,MATCH(ROW(I64),CSV用中間!$B:$B,0))="","",INDEX(CSV用中間!K:K,MATCH(ROW(I64),CSV用中間!$B:$B,0))),"")</f>
        <v/>
      </c>
      <c r="J69" s="199" t="str">
        <f>IFERROR(IF(INDEX(CSV用中間!L:L,MATCH(ROW(J64),CSV用中間!$B:$B,0))="","",INDEX(CSV用中間!L:L,MATCH(ROW(J64),CSV用中間!$B:$B,0))),"")</f>
        <v/>
      </c>
      <c r="K69" s="199" t="str">
        <f>IFERROR(IF(INDEX(CSV用中間!M:M,MATCH(ROW(K64),CSV用中間!$B:$B,0))="","",INDEX(CSV用中間!M:M,MATCH(ROW(K64),CSV用中間!$B:$B,0))),"")</f>
        <v/>
      </c>
      <c r="L69" s="199" t="str">
        <f>IFERROR(IF(INDEX(CSV用中間!N:N,MATCH(ROW(L64),CSV用中間!$B:$B,0))="","",INDEX(CSV用中間!N:N,MATCH(ROW(L64),CSV用中間!$B:$B,0))),"")</f>
        <v/>
      </c>
      <c r="M69" s="199" t="str">
        <f>IFERROR(IF(INDEX(CSV用中間!O:O,MATCH(ROW(M64),CSV用中間!$B:$B,0))="","",INDEX(CSV用中間!O:O,MATCH(ROW(M64),CSV用中間!$B:$B,0))),"")</f>
        <v/>
      </c>
      <c r="N69" s="199" t="str">
        <f>IFERROR(IF(INDEX(CSV用中間!P:P,MATCH(ROW(N64),CSV用中間!$B:$B,0))="","",INDEX(CSV用中間!P:P,MATCH(ROW(N64),CSV用中間!$B:$B,0))),"")</f>
        <v/>
      </c>
    </row>
    <row r="70" spans="1:14" x14ac:dyDescent="0.4">
      <c r="A70" s="199" t="str">
        <f>IFERROR(IF(INDEX(CSV用中間!C:C,MATCH(ROW(A65),CSV用中間!$B:$B,0))="","",INDEX(CSV用中間!C:C,MATCH(ROW(A65),CSV用中間!$B:$B,0))),"")</f>
        <v/>
      </c>
      <c r="B70" s="199" t="str">
        <f>IFERROR(IF(INDEX(CSV用中間!D:D,MATCH(ROW(B65),CSV用中間!$B:$B,0))="","",INDEX(CSV用中間!D:D,MATCH(ROW(B65),CSV用中間!$B:$B,0))),"")</f>
        <v/>
      </c>
      <c r="C70" s="199" t="str">
        <f>IFERROR(IF(INDEX(CSV用中間!E:E,MATCH(ROW(C65),CSV用中間!$B:$B,0))="","",INDEX(CSV用中間!E:E,MATCH(ROW(C65),CSV用中間!$B:$B,0))),"")</f>
        <v/>
      </c>
      <c r="D70" s="199" t="str">
        <f>IFERROR(IF(INDEX(CSV用中間!F:F,MATCH(ROW(D65),CSV用中間!$B:$B,0))="","",INDEX(CSV用中間!F:F,MATCH(ROW(D65),CSV用中間!$B:$B,0))),"")</f>
        <v/>
      </c>
      <c r="E70" s="199" t="str">
        <f>IFERROR(IF(INDEX(CSV用中間!G:G,MATCH(ROW(E65),CSV用中間!$B:$B,0))="","",INDEX(CSV用中間!G:G,MATCH(ROW(E65),CSV用中間!$B:$B,0))),"")</f>
        <v/>
      </c>
      <c r="F70" s="199" t="str">
        <f>IFERROR(IF(INDEX(CSV用中間!H:H,MATCH(ROW(F65),CSV用中間!$B:$B,0))="","",INDEX(CSV用中間!H:H,MATCH(ROW(F65),CSV用中間!$B:$B,0))),"")</f>
        <v/>
      </c>
      <c r="G70" s="199" t="str">
        <f>IFERROR(IF(INDEX(CSV用中間!I:I,MATCH(ROW(G65),CSV用中間!$B:$B,0))="","",INDEX(CSV用中間!I:I,MATCH(ROW(G65),CSV用中間!$B:$B,0))),"")</f>
        <v/>
      </c>
      <c r="H70" s="199" t="str">
        <f>IFERROR(IF(INDEX(CSV用中間!J:J,MATCH(ROW(H65),CSV用中間!$B:$B,0))="","",INDEX(CSV用中間!J:J,MATCH(ROW(H65),CSV用中間!$B:$B,0))),"")</f>
        <v/>
      </c>
      <c r="I70" s="199" t="str">
        <f>IFERROR(IF(INDEX(CSV用中間!K:K,MATCH(ROW(I65),CSV用中間!$B:$B,0))="","",INDEX(CSV用中間!K:K,MATCH(ROW(I65),CSV用中間!$B:$B,0))),"")</f>
        <v/>
      </c>
      <c r="J70" s="199" t="str">
        <f>IFERROR(IF(INDEX(CSV用中間!L:L,MATCH(ROW(J65),CSV用中間!$B:$B,0))="","",INDEX(CSV用中間!L:L,MATCH(ROW(J65),CSV用中間!$B:$B,0))),"")</f>
        <v/>
      </c>
      <c r="K70" s="199" t="str">
        <f>IFERROR(IF(INDEX(CSV用中間!M:M,MATCH(ROW(K65),CSV用中間!$B:$B,0))="","",INDEX(CSV用中間!M:M,MATCH(ROW(K65),CSV用中間!$B:$B,0))),"")</f>
        <v/>
      </c>
      <c r="L70" s="199" t="str">
        <f>IFERROR(IF(INDEX(CSV用中間!N:N,MATCH(ROW(L65),CSV用中間!$B:$B,0))="","",INDEX(CSV用中間!N:N,MATCH(ROW(L65),CSV用中間!$B:$B,0))),"")</f>
        <v/>
      </c>
      <c r="M70" s="199" t="str">
        <f>IFERROR(IF(INDEX(CSV用中間!O:O,MATCH(ROW(M65),CSV用中間!$B:$B,0))="","",INDEX(CSV用中間!O:O,MATCH(ROW(M65),CSV用中間!$B:$B,0))),"")</f>
        <v/>
      </c>
      <c r="N70" s="199" t="str">
        <f>IFERROR(IF(INDEX(CSV用中間!P:P,MATCH(ROW(N65),CSV用中間!$B:$B,0))="","",INDEX(CSV用中間!P:P,MATCH(ROW(N65),CSV用中間!$B:$B,0))),"")</f>
        <v/>
      </c>
    </row>
    <row r="71" spans="1:14" x14ac:dyDescent="0.4">
      <c r="A71" s="199" t="str">
        <f>IFERROR(IF(INDEX(CSV用中間!C:C,MATCH(ROW(A66),CSV用中間!$B:$B,0))="","",INDEX(CSV用中間!C:C,MATCH(ROW(A66),CSV用中間!$B:$B,0))),"")</f>
        <v/>
      </c>
      <c r="B71" s="199" t="str">
        <f>IFERROR(IF(INDEX(CSV用中間!D:D,MATCH(ROW(B66),CSV用中間!$B:$B,0))="","",INDEX(CSV用中間!D:D,MATCH(ROW(B66),CSV用中間!$B:$B,0))),"")</f>
        <v/>
      </c>
      <c r="C71" s="199" t="str">
        <f>IFERROR(IF(INDEX(CSV用中間!E:E,MATCH(ROW(C66),CSV用中間!$B:$B,0))="","",INDEX(CSV用中間!E:E,MATCH(ROW(C66),CSV用中間!$B:$B,0))),"")</f>
        <v/>
      </c>
      <c r="D71" s="199" t="str">
        <f>IFERROR(IF(INDEX(CSV用中間!F:F,MATCH(ROW(D66),CSV用中間!$B:$B,0))="","",INDEX(CSV用中間!F:F,MATCH(ROW(D66),CSV用中間!$B:$B,0))),"")</f>
        <v/>
      </c>
      <c r="E71" s="199" t="str">
        <f>IFERROR(IF(INDEX(CSV用中間!G:G,MATCH(ROW(E66),CSV用中間!$B:$B,0))="","",INDEX(CSV用中間!G:G,MATCH(ROW(E66),CSV用中間!$B:$B,0))),"")</f>
        <v/>
      </c>
      <c r="F71" s="199" t="str">
        <f>IFERROR(IF(INDEX(CSV用中間!H:H,MATCH(ROW(F66),CSV用中間!$B:$B,0))="","",INDEX(CSV用中間!H:H,MATCH(ROW(F66),CSV用中間!$B:$B,0))),"")</f>
        <v/>
      </c>
      <c r="G71" s="199" t="str">
        <f>IFERROR(IF(INDEX(CSV用中間!I:I,MATCH(ROW(G66),CSV用中間!$B:$B,0))="","",INDEX(CSV用中間!I:I,MATCH(ROW(G66),CSV用中間!$B:$B,0))),"")</f>
        <v/>
      </c>
      <c r="H71" s="199" t="str">
        <f>IFERROR(IF(INDEX(CSV用中間!J:J,MATCH(ROW(H66),CSV用中間!$B:$B,0))="","",INDEX(CSV用中間!J:J,MATCH(ROW(H66),CSV用中間!$B:$B,0))),"")</f>
        <v/>
      </c>
      <c r="I71" s="199" t="str">
        <f>IFERROR(IF(INDEX(CSV用中間!K:K,MATCH(ROW(I66),CSV用中間!$B:$B,0))="","",INDEX(CSV用中間!K:K,MATCH(ROW(I66),CSV用中間!$B:$B,0))),"")</f>
        <v/>
      </c>
      <c r="J71" s="199" t="str">
        <f>IFERROR(IF(INDEX(CSV用中間!L:L,MATCH(ROW(J66),CSV用中間!$B:$B,0))="","",INDEX(CSV用中間!L:L,MATCH(ROW(J66),CSV用中間!$B:$B,0))),"")</f>
        <v/>
      </c>
      <c r="K71" s="199" t="str">
        <f>IFERROR(IF(INDEX(CSV用中間!M:M,MATCH(ROW(K66),CSV用中間!$B:$B,0))="","",INDEX(CSV用中間!M:M,MATCH(ROW(K66),CSV用中間!$B:$B,0))),"")</f>
        <v/>
      </c>
      <c r="L71" s="199" t="str">
        <f>IFERROR(IF(INDEX(CSV用中間!N:N,MATCH(ROW(L66),CSV用中間!$B:$B,0))="","",INDEX(CSV用中間!N:N,MATCH(ROW(L66),CSV用中間!$B:$B,0))),"")</f>
        <v/>
      </c>
      <c r="M71" s="199" t="str">
        <f>IFERROR(IF(INDEX(CSV用中間!O:O,MATCH(ROW(M66),CSV用中間!$B:$B,0))="","",INDEX(CSV用中間!O:O,MATCH(ROW(M66),CSV用中間!$B:$B,0))),"")</f>
        <v/>
      </c>
      <c r="N71" s="199" t="str">
        <f>IFERROR(IF(INDEX(CSV用中間!P:P,MATCH(ROW(N66),CSV用中間!$B:$B,0))="","",INDEX(CSV用中間!P:P,MATCH(ROW(N66),CSV用中間!$B:$B,0))),"")</f>
        <v/>
      </c>
    </row>
    <row r="72" spans="1:14" x14ac:dyDescent="0.4">
      <c r="A72" s="199" t="str">
        <f>IFERROR(IF(INDEX(CSV用中間!C:C,MATCH(ROW(A67),CSV用中間!$B:$B,0))="","",INDEX(CSV用中間!C:C,MATCH(ROW(A67),CSV用中間!$B:$B,0))),"")</f>
        <v/>
      </c>
      <c r="B72" s="199" t="str">
        <f>IFERROR(IF(INDEX(CSV用中間!D:D,MATCH(ROW(B67),CSV用中間!$B:$B,0))="","",INDEX(CSV用中間!D:D,MATCH(ROW(B67),CSV用中間!$B:$B,0))),"")</f>
        <v/>
      </c>
      <c r="C72" s="199" t="str">
        <f>IFERROR(IF(INDEX(CSV用中間!E:E,MATCH(ROW(C67),CSV用中間!$B:$B,0))="","",INDEX(CSV用中間!E:E,MATCH(ROW(C67),CSV用中間!$B:$B,0))),"")</f>
        <v/>
      </c>
      <c r="D72" s="199" t="str">
        <f>IFERROR(IF(INDEX(CSV用中間!F:F,MATCH(ROW(D67),CSV用中間!$B:$B,0))="","",INDEX(CSV用中間!F:F,MATCH(ROW(D67),CSV用中間!$B:$B,0))),"")</f>
        <v/>
      </c>
      <c r="E72" s="199" t="str">
        <f>IFERROR(IF(INDEX(CSV用中間!G:G,MATCH(ROW(E67),CSV用中間!$B:$B,0))="","",INDEX(CSV用中間!G:G,MATCH(ROW(E67),CSV用中間!$B:$B,0))),"")</f>
        <v/>
      </c>
      <c r="F72" s="199" t="str">
        <f>IFERROR(IF(INDEX(CSV用中間!H:H,MATCH(ROW(F67),CSV用中間!$B:$B,0))="","",INDEX(CSV用中間!H:H,MATCH(ROW(F67),CSV用中間!$B:$B,0))),"")</f>
        <v/>
      </c>
      <c r="G72" s="199" t="str">
        <f>IFERROR(IF(INDEX(CSV用中間!I:I,MATCH(ROW(G67),CSV用中間!$B:$B,0))="","",INDEX(CSV用中間!I:I,MATCH(ROW(G67),CSV用中間!$B:$B,0))),"")</f>
        <v/>
      </c>
      <c r="H72" s="199" t="str">
        <f>IFERROR(IF(INDEX(CSV用中間!J:J,MATCH(ROW(H67),CSV用中間!$B:$B,0))="","",INDEX(CSV用中間!J:J,MATCH(ROW(H67),CSV用中間!$B:$B,0))),"")</f>
        <v/>
      </c>
      <c r="I72" s="199" t="str">
        <f>IFERROR(IF(INDEX(CSV用中間!K:K,MATCH(ROW(I67),CSV用中間!$B:$B,0))="","",INDEX(CSV用中間!K:K,MATCH(ROW(I67),CSV用中間!$B:$B,0))),"")</f>
        <v/>
      </c>
      <c r="J72" s="199" t="str">
        <f>IFERROR(IF(INDEX(CSV用中間!L:L,MATCH(ROW(J67),CSV用中間!$B:$B,0))="","",INDEX(CSV用中間!L:L,MATCH(ROW(J67),CSV用中間!$B:$B,0))),"")</f>
        <v/>
      </c>
      <c r="K72" s="199" t="str">
        <f>IFERROR(IF(INDEX(CSV用中間!M:M,MATCH(ROW(K67),CSV用中間!$B:$B,0))="","",INDEX(CSV用中間!M:M,MATCH(ROW(K67),CSV用中間!$B:$B,0))),"")</f>
        <v/>
      </c>
      <c r="L72" s="199" t="str">
        <f>IFERROR(IF(INDEX(CSV用中間!N:N,MATCH(ROW(L67),CSV用中間!$B:$B,0))="","",INDEX(CSV用中間!N:N,MATCH(ROW(L67),CSV用中間!$B:$B,0))),"")</f>
        <v/>
      </c>
      <c r="M72" s="199" t="str">
        <f>IFERROR(IF(INDEX(CSV用中間!O:O,MATCH(ROW(M67),CSV用中間!$B:$B,0))="","",INDEX(CSV用中間!O:O,MATCH(ROW(M67),CSV用中間!$B:$B,0))),"")</f>
        <v/>
      </c>
      <c r="N72" s="199" t="str">
        <f>IFERROR(IF(INDEX(CSV用中間!P:P,MATCH(ROW(N67),CSV用中間!$B:$B,0))="","",INDEX(CSV用中間!P:P,MATCH(ROW(N67),CSV用中間!$B:$B,0))),"")</f>
        <v/>
      </c>
    </row>
    <row r="73" spans="1:14" x14ac:dyDescent="0.4">
      <c r="A73" s="199" t="str">
        <f>IFERROR(IF(INDEX(CSV用中間!C:C,MATCH(ROW(A68),CSV用中間!$B:$B,0))="","",INDEX(CSV用中間!C:C,MATCH(ROW(A68),CSV用中間!$B:$B,0))),"")</f>
        <v/>
      </c>
      <c r="B73" s="199" t="str">
        <f>IFERROR(IF(INDEX(CSV用中間!D:D,MATCH(ROW(B68),CSV用中間!$B:$B,0))="","",INDEX(CSV用中間!D:D,MATCH(ROW(B68),CSV用中間!$B:$B,0))),"")</f>
        <v/>
      </c>
      <c r="C73" s="199" t="str">
        <f>IFERROR(IF(INDEX(CSV用中間!E:E,MATCH(ROW(C68),CSV用中間!$B:$B,0))="","",INDEX(CSV用中間!E:E,MATCH(ROW(C68),CSV用中間!$B:$B,0))),"")</f>
        <v/>
      </c>
      <c r="D73" s="199" t="str">
        <f>IFERROR(IF(INDEX(CSV用中間!F:F,MATCH(ROW(D68),CSV用中間!$B:$B,0))="","",INDEX(CSV用中間!F:F,MATCH(ROW(D68),CSV用中間!$B:$B,0))),"")</f>
        <v/>
      </c>
      <c r="E73" s="199" t="str">
        <f>IFERROR(IF(INDEX(CSV用中間!G:G,MATCH(ROW(E68),CSV用中間!$B:$B,0))="","",INDEX(CSV用中間!G:G,MATCH(ROW(E68),CSV用中間!$B:$B,0))),"")</f>
        <v/>
      </c>
      <c r="F73" s="199" t="str">
        <f>IFERROR(IF(INDEX(CSV用中間!H:H,MATCH(ROW(F68),CSV用中間!$B:$B,0))="","",INDEX(CSV用中間!H:H,MATCH(ROW(F68),CSV用中間!$B:$B,0))),"")</f>
        <v/>
      </c>
      <c r="G73" s="199" t="str">
        <f>IFERROR(IF(INDEX(CSV用中間!I:I,MATCH(ROW(G68),CSV用中間!$B:$B,0))="","",INDEX(CSV用中間!I:I,MATCH(ROW(G68),CSV用中間!$B:$B,0))),"")</f>
        <v/>
      </c>
      <c r="H73" s="199" t="str">
        <f>IFERROR(IF(INDEX(CSV用中間!J:J,MATCH(ROW(H68),CSV用中間!$B:$B,0))="","",INDEX(CSV用中間!J:J,MATCH(ROW(H68),CSV用中間!$B:$B,0))),"")</f>
        <v/>
      </c>
      <c r="I73" s="199" t="str">
        <f>IFERROR(IF(INDEX(CSV用中間!K:K,MATCH(ROW(I68),CSV用中間!$B:$B,0))="","",INDEX(CSV用中間!K:K,MATCH(ROW(I68),CSV用中間!$B:$B,0))),"")</f>
        <v/>
      </c>
      <c r="J73" s="199" t="str">
        <f>IFERROR(IF(INDEX(CSV用中間!L:L,MATCH(ROW(J68),CSV用中間!$B:$B,0))="","",INDEX(CSV用中間!L:L,MATCH(ROW(J68),CSV用中間!$B:$B,0))),"")</f>
        <v/>
      </c>
      <c r="K73" s="199" t="str">
        <f>IFERROR(IF(INDEX(CSV用中間!M:M,MATCH(ROW(K68),CSV用中間!$B:$B,0))="","",INDEX(CSV用中間!M:M,MATCH(ROW(K68),CSV用中間!$B:$B,0))),"")</f>
        <v/>
      </c>
      <c r="L73" s="199" t="str">
        <f>IFERROR(IF(INDEX(CSV用中間!N:N,MATCH(ROW(L68),CSV用中間!$B:$B,0))="","",INDEX(CSV用中間!N:N,MATCH(ROW(L68),CSV用中間!$B:$B,0))),"")</f>
        <v/>
      </c>
      <c r="M73" s="199" t="str">
        <f>IFERROR(IF(INDEX(CSV用中間!O:O,MATCH(ROW(M68),CSV用中間!$B:$B,0))="","",INDEX(CSV用中間!O:O,MATCH(ROW(M68),CSV用中間!$B:$B,0))),"")</f>
        <v/>
      </c>
      <c r="N73" s="199" t="str">
        <f>IFERROR(IF(INDEX(CSV用中間!P:P,MATCH(ROW(N68),CSV用中間!$B:$B,0))="","",INDEX(CSV用中間!P:P,MATCH(ROW(N68),CSV用中間!$B:$B,0))),"")</f>
        <v/>
      </c>
    </row>
    <row r="74" spans="1:14" x14ac:dyDescent="0.4">
      <c r="A74" s="199" t="str">
        <f>IFERROR(IF(INDEX(CSV用中間!C:C,MATCH(ROW(A69),CSV用中間!$B:$B,0))="","",INDEX(CSV用中間!C:C,MATCH(ROW(A69),CSV用中間!$B:$B,0))),"")</f>
        <v/>
      </c>
      <c r="B74" s="199" t="str">
        <f>IFERROR(IF(INDEX(CSV用中間!D:D,MATCH(ROW(B69),CSV用中間!$B:$B,0))="","",INDEX(CSV用中間!D:D,MATCH(ROW(B69),CSV用中間!$B:$B,0))),"")</f>
        <v/>
      </c>
      <c r="C74" s="199" t="str">
        <f>IFERROR(IF(INDEX(CSV用中間!E:E,MATCH(ROW(C69),CSV用中間!$B:$B,0))="","",INDEX(CSV用中間!E:E,MATCH(ROW(C69),CSV用中間!$B:$B,0))),"")</f>
        <v/>
      </c>
      <c r="D74" s="199" t="str">
        <f>IFERROR(IF(INDEX(CSV用中間!F:F,MATCH(ROW(D69),CSV用中間!$B:$B,0))="","",INDEX(CSV用中間!F:F,MATCH(ROW(D69),CSV用中間!$B:$B,0))),"")</f>
        <v/>
      </c>
      <c r="E74" s="199" t="str">
        <f>IFERROR(IF(INDEX(CSV用中間!G:G,MATCH(ROW(E69),CSV用中間!$B:$B,0))="","",INDEX(CSV用中間!G:G,MATCH(ROW(E69),CSV用中間!$B:$B,0))),"")</f>
        <v/>
      </c>
      <c r="F74" s="199" t="str">
        <f>IFERROR(IF(INDEX(CSV用中間!H:H,MATCH(ROW(F69),CSV用中間!$B:$B,0))="","",INDEX(CSV用中間!H:H,MATCH(ROW(F69),CSV用中間!$B:$B,0))),"")</f>
        <v/>
      </c>
      <c r="G74" s="199" t="str">
        <f>IFERROR(IF(INDEX(CSV用中間!I:I,MATCH(ROW(G69),CSV用中間!$B:$B,0))="","",INDEX(CSV用中間!I:I,MATCH(ROW(G69),CSV用中間!$B:$B,0))),"")</f>
        <v/>
      </c>
      <c r="H74" s="199" t="str">
        <f>IFERROR(IF(INDEX(CSV用中間!J:J,MATCH(ROW(H69),CSV用中間!$B:$B,0))="","",INDEX(CSV用中間!J:J,MATCH(ROW(H69),CSV用中間!$B:$B,0))),"")</f>
        <v/>
      </c>
      <c r="I74" s="199" t="str">
        <f>IFERROR(IF(INDEX(CSV用中間!K:K,MATCH(ROW(I69),CSV用中間!$B:$B,0))="","",INDEX(CSV用中間!K:K,MATCH(ROW(I69),CSV用中間!$B:$B,0))),"")</f>
        <v/>
      </c>
      <c r="J74" s="199" t="str">
        <f>IFERROR(IF(INDEX(CSV用中間!L:L,MATCH(ROW(J69),CSV用中間!$B:$B,0))="","",INDEX(CSV用中間!L:L,MATCH(ROW(J69),CSV用中間!$B:$B,0))),"")</f>
        <v/>
      </c>
      <c r="K74" s="199" t="str">
        <f>IFERROR(IF(INDEX(CSV用中間!M:M,MATCH(ROW(K69),CSV用中間!$B:$B,0))="","",INDEX(CSV用中間!M:M,MATCH(ROW(K69),CSV用中間!$B:$B,0))),"")</f>
        <v/>
      </c>
      <c r="L74" s="199" t="str">
        <f>IFERROR(IF(INDEX(CSV用中間!N:N,MATCH(ROW(L69),CSV用中間!$B:$B,0))="","",INDEX(CSV用中間!N:N,MATCH(ROW(L69),CSV用中間!$B:$B,0))),"")</f>
        <v/>
      </c>
      <c r="M74" s="199" t="str">
        <f>IFERROR(IF(INDEX(CSV用中間!O:O,MATCH(ROW(M69),CSV用中間!$B:$B,0))="","",INDEX(CSV用中間!O:O,MATCH(ROW(M69),CSV用中間!$B:$B,0))),"")</f>
        <v/>
      </c>
      <c r="N74" s="199" t="str">
        <f>IFERROR(IF(INDEX(CSV用中間!P:P,MATCH(ROW(N69),CSV用中間!$B:$B,0))="","",INDEX(CSV用中間!P:P,MATCH(ROW(N69),CSV用中間!$B:$B,0))),"")</f>
        <v/>
      </c>
    </row>
    <row r="75" spans="1:14" x14ac:dyDescent="0.4">
      <c r="A75" s="199" t="str">
        <f>IFERROR(IF(INDEX(CSV用中間!C:C,MATCH(ROW(A70),CSV用中間!$B:$B,0))="","",INDEX(CSV用中間!C:C,MATCH(ROW(A70),CSV用中間!$B:$B,0))),"")</f>
        <v/>
      </c>
      <c r="B75" s="199" t="str">
        <f>IFERROR(IF(INDEX(CSV用中間!D:D,MATCH(ROW(B70),CSV用中間!$B:$B,0))="","",INDEX(CSV用中間!D:D,MATCH(ROW(B70),CSV用中間!$B:$B,0))),"")</f>
        <v/>
      </c>
      <c r="C75" s="199" t="str">
        <f>IFERROR(IF(INDEX(CSV用中間!E:E,MATCH(ROW(C70),CSV用中間!$B:$B,0))="","",INDEX(CSV用中間!E:E,MATCH(ROW(C70),CSV用中間!$B:$B,0))),"")</f>
        <v/>
      </c>
      <c r="D75" s="199" t="str">
        <f>IFERROR(IF(INDEX(CSV用中間!F:F,MATCH(ROW(D70),CSV用中間!$B:$B,0))="","",INDEX(CSV用中間!F:F,MATCH(ROW(D70),CSV用中間!$B:$B,0))),"")</f>
        <v/>
      </c>
      <c r="E75" s="199" t="str">
        <f>IFERROR(IF(INDEX(CSV用中間!G:G,MATCH(ROW(E70),CSV用中間!$B:$B,0))="","",INDEX(CSV用中間!G:G,MATCH(ROW(E70),CSV用中間!$B:$B,0))),"")</f>
        <v/>
      </c>
      <c r="F75" s="199" t="str">
        <f>IFERROR(IF(INDEX(CSV用中間!H:H,MATCH(ROW(F70),CSV用中間!$B:$B,0))="","",INDEX(CSV用中間!H:H,MATCH(ROW(F70),CSV用中間!$B:$B,0))),"")</f>
        <v/>
      </c>
      <c r="G75" s="199" t="str">
        <f>IFERROR(IF(INDEX(CSV用中間!I:I,MATCH(ROW(G70),CSV用中間!$B:$B,0))="","",INDEX(CSV用中間!I:I,MATCH(ROW(G70),CSV用中間!$B:$B,0))),"")</f>
        <v/>
      </c>
      <c r="H75" s="199" t="str">
        <f>IFERROR(IF(INDEX(CSV用中間!J:J,MATCH(ROW(H70),CSV用中間!$B:$B,0))="","",INDEX(CSV用中間!J:J,MATCH(ROW(H70),CSV用中間!$B:$B,0))),"")</f>
        <v/>
      </c>
      <c r="I75" s="199" t="str">
        <f>IFERROR(IF(INDEX(CSV用中間!K:K,MATCH(ROW(I70),CSV用中間!$B:$B,0))="","",INDEX(CSV用中間!K:K,MATCH(ROW(I70),CSV用中間!$B:$B,0))),"")</f>
        <v/>
      </c>
      <c r="J75" s="199" t="str">
        <f>IFERROR(IF(INDEX(CSV用中間!L:L,MATCH(ROW(J70),CSV用中間!$B:$B,0))="","",INDEX(CSV用中間!L:L,MATCH(ROW(J70),CSV用中間!$B:$B,0))),"")</f>
        <v/>
      </c>
      <c r="K75" s="199" t="str">
        <f>IFERROR(IF(INDEX(CSV用中間!M:M,MATCH(ROW(K70),CSV用中間!$B:$B,0))="","",INDEX(CSV用中間!M:M,MATCH(ROW(K70),CSV用中間!$B:$B,0))),"")</f>
        <v/>
      </c>
      <c r="L75" s="199" t="str">
        <f>IFERROR(IF(INDEX(CSV用中間!N:N,MATCH(ROW(L70),CSV用中間!$B:$B,0))="","",INDEX(CSV用中間!N:N,MATCH(ROW(L70),CSV用中間!$B:$B,0))),"")</f>
        <v/>
      </c>
      <c r="M75" s="199" t="str">
        <f>IFERROR(IF(INDEX(CSV用中間!O:O,MATCH(ROW(M70),CSV用中間!$B:$B,0))="","",INDEX(CSV用中間!O:O,MATCH(ROW(M70),CSV用中間!$B:$B,0))),"")</f>
        <v/>
      </c>
      <c r="N75" s="199" t="str">
        <f>IFERROR(IF(INDEX(CSV用中間!P:P,MATCH(ROW(N70),CSV用中間!$B:$B,0))="","",INDEX(CSV用中間!P:P,MATCH(ROW(N70),CSV用中間!$B:$B,0))),"")</f>
        <v/>
      </c>
    </row>
    <row r="76" spans="1:14" x14ac:dyDescent="0.4">
      <c r="A76" s="199" t="str">
        <f>IFERROR(IF(INDEX(CSV用中間!C:C,MATCH(ROW(A71),CSV用中間!$B:$B,0))="","",INDEX(CSV用中間!C:C,MATCH(ROW(A71),CSV用中間!$B:$B,0))),"")</f>
        <v/>
      </c>
      <c r="B76" s="199" t="str">
        <f>IFERROR(IF(INDEX(CSV用中間!D:D,MATCH(ROW(B71),CSV用中間!$B:$B,0))="","",INDEX(CSV用中間!D:D,MATCH(ROW(B71),CSV用中間!$B:$B,0))),"")</f>
        <v/>
      </c>
      <c r="C76" s="199" t="str">
        <f>IFERROR(IF(INDEX(CSV用中間!E:E,MATCH(ROW(C71),CSV用中間!$B:$B,0))="","",INDEX(CSV用中間!E:E,MATCH(ROW(C71),CSV用中間!$B:$B,0))),"")</f>
        <v/>
      </c>
      <c r="D76" s="199" t="str">
        <f>IFERROR(IF(INDEX(CSV用中間!F:F,MATCH(ROW(D71),CSV用中間!$B:$B,0))="","",INDEX(CSV用中間!F:F,MATCH(ROW(D71),CSV用中間!$B:$B,0))),"")</f>
        <v/>
      </c>
      <c r="E76" s="199" t="str">
        <f>IFERROR(IF(INDEX(CSV用中間!G:G,MATCH(ROW(E71),CSV用中間!$B:$B,0))="","",INDEX(CSV用中間!G:G,MATCH(ROW(E71),CSV用中間!$B:$B,0))),"")</f>
        <v/>
      </c>
      <c r="F76" s="199" t="str">
        <f>IFERROR(IF(INDEX(CSV用中間!H:H,MATCH(ROW(F71),CSV用中間!$B:$B,0))="","",INDEX(CSV用中間!H:H,MATCH(ROW(F71),CSV用中間!$B:$B,0))),"")</f>
        <v/>
      </c>
      <c r="G76" s="199" t="str">
        <f>IFERROR(IF(INDEX(CSV用中間!I:I,MATCH(ROW(G71),CSV用中間!$B:$B,0))="","",INDEX(CSV用中間!I:I,MATCH(ROW(G71),CSV用中間!$B:$B,0))),"")</f>
        <v/>
      </c>
      <c r="H76" s="199" t="str">
        <f>IFERROR(IF(INDEX(CSV用中間!J:J,MATCH(ROW(H71),CSV用中間!$B:$B,0))="","",INDEX(CSV用中間!J:J,MATCH(ROW(H71),CSV用中間!$B:$B,0))),"")</f>
        <v/>
      </c>
      <c r="I76" s="199" t="str">
        <f>IFERROR(IF(INDEX(CSV用中間!K:K,MATCH(ROW(I71),CSV用中間!$B:$B,0))="","",INDEX(CSV用中間!K:K,MATCH(ROW(I71),CSV用中間!$B:$B,0))),"")</f>
        <v/>
      </c>
      <c r="J76" s="199" t="str">
        <f>IFERROR(IF(INDEX(CSV用中間!L:L,MATCH(ROW(J71),CSV用中間!$B:$B,0))="","",INDEX(CSV用中間!L:L,MATCH(ROW(J71),CSV用中間!$B:$B,0))),"")</f>
        <v/>
      </c>
      <c r="K76" s="199" t="str">
        <f>IFERROR(IF(INDEX(CSV用中間!M:M,MATCH(ROW(K71),CSV用中間!$B:$B,0))="","",INDEX(CSV用中間!M:M,MATCH(ROW(K71),CSV用中間!$B:$B,0))),"")</f>
        <v/>
      </c>
      <c r="L76" s="199" t="str">
        <f>IFERROR(IF(INDEX(CSV用中間!N:N,MATCH(ROW(L71),CSV用中間!$B:$B,0))="","",INDEX(CSV用中間!N:N,MATCH(ROW(L71),CSV用中間!$B:$B,0))),"")</f>
        <v/>
      </c>
      <c r="M76" s="199" t="str">
        <f>IFERROR(IF(INDEX(CSV用中間!O:O,MATCH(ROW(M71),CSV用中間!$B:$B,0))="","",INDEX(CSV用中間!O:O,MATCH(ROW(M71),CSV用中間!$B:$B,0))),"")</f>
        <v/>
      </c>
      <c r="N76" s="199" t="str">
        <f>IFERROR(IF(INDEX(CSV用中間!P:P,MATCH(ROW(N71),CSV用中間!$B:$B,0))="","",INDEX(CSV用中間!P:P,MATCH(ROW(N71),CSV用中間!$B:$B,0))),"")</f>
        <v/>
      </c>
    </row>
    <row r="77" spans="1:14" x14ac:dyDescent="0.4">
      <c r="A77" s="199" t="str">
        <f>IFERROR(IF(INDEX(CSV用中間!C:C,MATCH(ROW(A72),CSV用中間!$B:$B,0))="","",INDEX(CSV用中間!C:C,MATCH(ROW(A72),CSV用中間!$B:$B,0))),"")</f>
        <v/>
      </c>
      <c r="B77" s="199" t="str">
        <f>IFERROR(IF(INDEX(CSV用中間!D:D,MATCH(ROW(B72),CSV用中間!$B:$B,0))="","",INDEX(CSV用中間!D:D,MATCH(ROW(B72),CSV用中間!$B:$B,0))),"")</f>
        <v/>
      </c>
      <c r="C77" s="199" t="str">
        <f>IFERROR(IF(INDEX(CSV用中間!E:E,MATCH(ROW(C72),CSV用中間!$B:$B,0))="","",INDEX(CSV用中間!E:E,MATCH(ROW(C72),CSV用中間!$B:$B,0))),"")</f>
        <v/>
      </c>
      <c r="D77" s="199" t="str">
        <f>IFERROR(IF(INDEX(CSV用中間!F:F,MATCH(ROW(D72),CSV用中間!$B:$B,0))="","",INDEX(CSV用中間!F:F,MATCH(ROW(D72),CSV用中間!$B:$B,0))),"")</f>
        <v/>
      </c>
      <c r="E77" s="199" t="str">
        <f>IFERROR(IF(INDEX(CSV用中間!G:G,MATCH(ROW(E72),CSV用中間!$B:$B,0))="","",INDEX(CSV用中間!G:G,MATCH(ROW(E72),CSV用中間!$B:$B,0))),"")</f>
        <v/>
      </c>
      <c r="F77" s="199" t="str">
        <f>IFERROR(IF(INDEX(CSV用中間!H:H,MATCH(ROW(F72),CSV用中間!$B:$B,0))="","",INDEX(CSV用中間!H:H,MATCH(ROW(F72),CSV用中間!$B:$B,0))),"")</f>
        <v/>
      </c>
      <c r="G77" s="199" t="str">
        <f>IFERROR(IF(INDEX(CSV用中間!I:I,MATCH(ROW(G72),CSV用中間!$B:$B,0))="","",INDEX(CSV用中間!I:I,MATCH(ROW(G72),CSV用中間!$B:$B,0))),"")</f>
        <v/>
      </c>
      <c r="H77" s="199" t="str">
        <f>IFERROR(IF(INDEX(CSV用中間!J:J,MATCH(ROW(H72),CSV用中間!$B:$B,0))="","",INDEX(CSV用中間!J:J,MATCH(ROW(H72),CSV用中間!$B:$B,0))),"")</f>
        <v/>
      </c>
      <c r="I77" s="199" t="str">
        <f>IFERROR(IF(INDEX(CSV用中間!K:K,MATCH(ROW(I72),CSV用中間!$B:$B,0))="","",INDEX(CSV用中間!K:K,MATCH(ROW(I72),CSV用中間!$B:$B,0))),"")</f>
        <v/>
      </c>
      <c r="J77" s="199" t="str">
        <f>IFERROR(IF(INDEX(CSV用中間!L:L,MATCH(ROW(J72),CSV用中間!$B:$B,0))="","",INDEX(CSV用中間!L:L,MATCH(ROW(J72),CSV用中間!$B:$B,0))),"")</f>
        <v/>
      </c>
      <c r="K77" s="199" t="str">
        <f>IFERROR(IF(INDEX(CSV用中間!M:M,MATCH(ROW(K72),CSV用中間!$B:$B,0))="","",INDEX(CSV用中間!M:M,MATCH(ROW(K72),CSV用中間!$B:$B,0))),"")</f>
        <v/>
      </c>
      <c r="L77" s="199" t="str">
        <f>IFERROR(IF(INDEX(CSV用中間!N:N,MATCH(ROW(L72),CSV用中間!$B:$B,0))="","",INDEX(CSV用中間!N:N,MATCH(ROW(L72),CSV用中間!$B:$B,0))),"")</f>
        <v/>
      </c>
      <c r="M77" s="199" t="str">
        <f>IFERROR(IF(INDEX(CSV用中間!O:O,MATCH(ROW(M72),CSV用中間!$B:$B,0))="","",INDEX(CSV用中間!O:O,MATCH(ROW(M72),CSV用中間!$B:$B,0))),"")</f>
        <v/>
      </c>
      <c r="N77" s="199" t="str">
        <f>IFERROR(IF(INDEX(CSV用中間!P:P,MATCH(ROW(N72),CSV用中間!$B:$B,0))="","",INDEX(CSV用中間!P:P,MATCH(ROW(N72),CSV用中間!$B:$B,0))),"")</f>
        <v/>
      </c>
    </row>
    <row r="78" spans="1:14" x14ac:dyDescent="0.4">
      <c r="A78" s="199" t="str">
        <f>IFERROR(IF(INDEX(CSV用中間!C:C,MATCH(ROW(A73),CSV用中間!$B:$B,0))="","",INDEX(CSV用中間!C:C,MATCH(ROW(A73),CSV用中間!$B:$B,0))),"")</f>
        <v/>
      </c>
      <c r="B78" s="199" t="str">
        <f>IFERROR(IF(INDEX(CSV用中間!D:D,MATCH(ROW(B73),CSV用中間!$B:$B,0))="","",INDEX(CSV用中間!D:D,MATCH(ROW(B73),CSV用中間!$B:$B,0))),"")</f>
        <v/>
      </c>
      <c r="C78" s="199" t="str">
        <f>IFERROR(IF(INDEX(CSV用中間!E:E,MATCH(ROW(C73),CSV用中間!$B:$B,0))="","",INDEX(CSV用中間!E:E,MATCH(ROW(C73),CSV用中間!$B:$B,0))),"")</f>
        <v/>
      </c>
      <c r="D78" s="199" t="str">
        <f>IFERROR(IF(INDEX(CSV用中間!F:F,MATCH(ROW(D73),CSV用中間!$B:$B,0))="","",INDEX(CSV用中間!F:F,MATCH(ROW(D73),CSV用中間!$B:$B,0))),"")</f>
        <v/>
      </c>
      <c r="E78" s="199" t="str">
        <f>IFERROR(IF(INDEX(CSV用中間!G:G,MATCH(ROW(E73),CSV用中間!$B:$B,0))="","",INDEX(CSV用中間!G:G,MATCH(ROW(E73),CSV用中間!$B:$B,0))),"")</f>
        <v/>
      </c>
      <c r="F78" s="199" t="str">
        <f>IFERROR(IF(INDEX(CSV用中間!H:H,MATCH(ROW(F73),CSV用中間!$B:$B,0))="","",INDEX(CSV用中間!H:H,MATCH(ROW(F73),CSV用中間!$B:$B,0))),"")</f>
        <v/>
      </c>
      <c r="G78" s="199" t="str">
        <f>IFERROR(IF(INDEX(CSV用中間!I:I,MATCH(ROW(G73),CSV用中間!$B:$B,0))="","",INDEX(CSV用中間!I:I,MATCH(ROW(G73),CSV用中間!$B:$B,0))),"")</f>
        <v/>
      </c>
      <c r="H78" s="199" t="str">
        <f>IFERROR(IF(INDEX(CSV用中間!J:J,MATCH(ROW(H73),CSV用中間!$B:$B,0))="","",INDEX(CSV用中間!J:J,MATCH(ROW(H73),CSV用中間!$B:$B,0))),"")</f>
        <v/>
      </c>
      <c r="I78" s="199" t="str">
        <f>IFERROR(IF(INDEX(CSV用中間!K:K,MATCH(ROW(I73),CSV用中間!$B:$B,0))="","",INDEX(CSV用中間!K:K,MATCH(ROW(I73),CSV用中間!$B:$B,0))),"")</f>
        <v/>
      </c>
      <c r="J78" s="199" t="str">
        <f>IFERROR(IF(INDEX(CSV用中間!L:L,MATCH(ROW(J73),CSV用中間!$B:$B,0))="","",INDEX(CSV用中間!L:L,MATCH(ROW(J73),CSV用中間!$B:$B,0))),"")</f>
        <v/>
      </c>
      <c r="K78" s="199" t="str">
        <f>IFERROR(IF(INDEX(CSV用中間!M:M,MATCH(ROW(K73),CSV用中間!$B:$B,0))="","",INDEX(CSV用中間!M:M,MATCH(ROW(K73),CSV用中間!$B:$B,0))),"")</f>
        <v/>
      </c>
      <c r="L78" s="199" t="str">
        <f>IFERROR(IF(INDEX(CSV用中間!N:N,MATCH(ROW(L73),CSV用中間!$B:$B,0))="","",INDEX(CSV用中間!N:N,MATCH(ROW(L73),CSV用中間!$B:$B,0))),"")</f>
        <v/>
      </c>
      <c r="M78" s="199" t="str">
        <f>IFERROR(IF(INDEX(CSV用中間!O:O,MATCH(ROW(M73),CSV用中間!$B:$B,0))="","",INDEX(CSV用中間!O:O,MATCH(ROW(M73),CSV用中間!$B:$B,0))),"")</f>
        <v/>
      </c>
      <c r="N78" s="199" t="str">
        <f>IFERROR(IF(INDEX(CSV用中間!P:P,MATCH(ROW(N73),CSV用中間!$B:$B,0))="","",INDEX(CSV用中間!P:P,MATCH(ROW(N73),CSV用中間!$B:$B,0))),"")</f>
        <v/>
      </c>
    </row>
    <row r="79" spans="1:14" x14ac:dyDescent="0.4">
      <c r="A79" s="199" t="str">
        <f>IFERROR(IF(INDEX(CSV用中間!C:C,MATCH(ROW(A74),CSV用中間!$B:$B,0))="","",INDEX(CSV用中間!C:C,MATCH(ROW(A74),CSV用中間!$B:$B,0))),"")</f>
        <v/>
      </c>
      <c r="B79" s="199" t="str">
        <f>IFERROR(IF(INDEX(CSV用中間!D:D,MATCH(ROW(B74),CSV用中間!$B:$B,0))="","",INDEX(CSV用中間!D:D,MATCH(ROW(B74),CSV用中間!$B:$B,0))),"")</f>
        <v/>
      </c>
      <c r="C79" s="199" t="str">
        <f>IFERROR(IF(INDEX(CSV用中間!E:E,MATCH(ROW(C74),CSV用中間!$B:$B,0))="","",INDEX(CSV用中間!E:E,MATCH(ROW(C74),CSV用中間!$B:$B,0))),"")</f>
        <v/>
      </c>
      <c r="D79" s="199" t="str">
        <f>IFERROR(IF(INDEX(CSV用中間!F:F,MATCH(ROW(D74),CSV用中間!$B:$B,0))="","",INDEX(CSV用中間!F:F,MATCH(ROW(D74),CSV用中間!$B:$B,0))),"")</f>
        <v/>
      </c>
      <c r="E79" s="199" t="str">
        <f>IFERROR(IF(INDEX(CSV用中間!G:G,MATCH(ROW(E74),CSV用中間!$B:$B,0))="","",INDEX(CSV用中間!G:G,MATCH(ROW(E74),CSV用中間!$B:$B,0))),"")</f>
        <v/>
      </c>
      <c r="F79" s="199" t="str">
        <f>IFERROR(IF(INDEX(CSV用中間!H:H,MATCH(ROW(F74),CSV用中間!$B:$B,0))="","",INDEX(CSV用中間!H:H,MATCH(ROW(F74),CSV用中間!$B:$B,0))),"")</f>
        <v/>
      </c>
      <c r="G79" s="199" t="str">
        <f>IFERROR(IF(INDEX(CSV用中間!I:I,MATCH(ROW(G74),CSV用中間!$B:$B,0))="","",INDEX(CSV用中間!I:I,MATCH(ROW(G74),CSV用中間!$B:$B,0))),"")</f>
        <v/>
      </c>
      <c r="H79" s="199" t="str">
        <f>IFERROR(IF(INDEX(CSV用中間!J:J,MATCH(ROW(H74),CSV用中間!$B:$B,0))="","",INDEX(CSV用中間!J:J,MATCH(ROW(H74),CSV用中間!$B:$B,0))),"")</f>
        <v/>
      </c>
      <c r="I79" s="199" t="str">
        <f>IFERROR(IF(INDEX(CSV用中間!K:K,MATCH(ROW(I74),CSV用中間!$B:$B,0))="","",INDEX(CSV用中間!K:K,MATCH(ROW(I74),CSV用中間!$B:$B,0))),"")</f>
        <v/>
      </c>
      <c r="J79" s="199" t="str">
        <f>IFERROR(IF(INDEX(CSV用中間!L:L,MATCH(ROW(J74),CSV用中間!$B:$B,0))="","",INDEX(CSV用中間!L:L,MATCH(ROW(J74),CSV用中間!$B:$B,0))),"")</f>
        <v/>
      </c>
      <c r="K79" s="199" t="str">
        <f>IFERROR(IF(INDEX(CSV用中間!M:M,MATCH(ROW(K74),CSV用中間!$B:$B,0))="","",INDEX(CSV用中間!M:M,MATCH(ROW(K74),CSV用中間!$B:$B,0))),"")</f>
        <v/>
      </c>
      <c r="L79" s="199" t="str">
        <f>IFERROR(IF(INDEX(CSV用中間!N:N,MATCH(ROW(L74),CSV用中間!$B:$B,0))="","",INDEX(CSV用中間!N:N,MATCH(ROW(L74),CSV用中間!$B:$B,0))),"")</f>
        <v/>
      </c>
      <c r="M79" s="199" t="str">
        <f>IFERROR(IF(INDEX(CSV用中間!O:O,MATCH(ROW(M74),CSV用中間!$B:$B,0))="","",INDEX(CSV用中間!O:O,MATCH(ROW(M74),CSV用中間!$B:$B,0))),"")</f>
        <v/>
      </c>
      <c r="N79" s="199" t="str">
        <f>IFERROR(IF(INDEX(CSV用中間!P:P,MATCH(ROW(N74),CSV用中間!$B:$B,0))="","",INDEX(CSV用中間!P:P,MATCH(ROW(N74),CSV用中間!$B:$B,0))),"")</f>
        <v/>
      </c>
    </row>
    <row r="80" spans="1:14" x14ac:dyDescent="0.4">
      <c r="A80" s="199" t="str">
        <f>IFERROR(IF(INDEX(CSV用中間!C:C,MATCH(ROW(A75),CSV用中間!$B:$B,0))="","",INDEX(CSV用中間!C:C,MATCH(ROW(A75),CSV用中間!$B:$B,0))),"")</f>
        <v/>
      </c>
      <c r="B80" s="199" t="str">
        <f>IFERROR(IF(INDEX(CSV用中間!D:D,MATCH(ROW(B75),CSV用中間!$B:$B,0))="","",INDEX(CSV用中間!D:D,MATCH(ROW(B75),CSV用中間!$B:$B,0))),"")</f>
        <v/>
      </c>
      <c r="C80" s="199" t="str">
        <f>IFERROR(IF(INDEX(CSV用中間!E:E,MATCH(ROW(C75),CSV用中間!$B:$B,0))="","",INDEX(CSV用中間!E:E,MATCH(ROW(C75),CSV用中間!$B:$B,0))),"")</f>
        <v/>
      </c>
      <c r="D80" s="199" t="str">
        <f>IFERROR(IF(INDEX(CSV用中間!F:F,MATCH(ROW(D75),CSV用中間!$B:$B,0))="","",INDEX(CSV用中間!F:F,MATCH(ROW(D75),CSV用中間!$B:$B,0))),"")</f>
        <v/>
      </c>
      <c r="E80" s="199" t="str">
        <f>IFERROR(IF(INDEX(CSV用中間!G:G,MATCH(ROW(E75),CSV用中間!$B:$B,0))="","",INDEX(CSV用中間!G:G,MATCH(ROW(E75),CSV用中間!$B:$B,0))),"")</f>
        <v/>
      </c>
      <c r="F80" s="199" t="str">
        <f>IFERROR(IF(INDEX(CSV用中間!H:H,MATCH(ROW(F75),CSV用中間!$B:$B,0))="","",INDEX(CSV用中間!H:H,MATCH(ROW(F75),CSV用中間!$B:$B,0))),"")</f>
        <v/>
      </c>
      <c r="G80" s="199" t="str">
        <f>IFERROR(IF(INDEX(CSV用中間!I:I,MATCH(ROW(G75),CSV用中間!$B:$B,0))="","",INDEX(CSV用中間!I:I,MATCH(ROW(G75),CSV用中間!$B:$B,0))),"")</f>
        <v/>
      </c>
      <c r="H80" s="199" t="str">
        <f>IFERROR(IF(INDEX(CSV用中間!J:J,MATCH(ROW(H75),CSV用中間!$B:$B,0))="","",INDEX(CSV用中間!J:J,MATCH(ROW(H75),CSV用中間!$B:$B,0))),"")</f>
        <v/>
      </c>
      <c r="I80" s="199" t="str">
        <f>IFERROR(IF(INDEX(CSV用中間!K:K,MATCH(ROW(I75),CSV用中間!$B:$B,0))="","",INDEX(CSV用中間!K:K,MATCH(ROW(I75),CSV用中間!$B:$B,0))),"")</f>
        <v/>
      </c>
      <c r="J80" s="199" t="str">
        <f>IFERROR(IF(INDEX(CSV用中間!L:L,MATCH(ROW(J75),CSV用中間!$B:$B,0))="","",INDEX(CSV用中間!L:L,MATCH(ROW(J75),CSV用中間!$B:$B,0))),"")</f>
        <v/>
      </c>
      <c r="K80" s="199" t="str">
        <f>IFERROR(IF(INDEX(CSV用中間!M:M,MATCH(ROW(K75),CSV用中間!$B:$B,0))="","",INDEX(CSV用中間!M:M,MATCH(ROW(K75),CSV用中間!$B:$B,0))),"")</f>
        <v/>
      </c>
      <c r="L80" s="199" t="str">
        <f>IFERROR(IF(INDEX(CSV用中間!N:N,MATCH(ROW(L75),CSV用中間!$B:$B,0))="","",INDEX(CSV用中間!N:N,MATCH(ROW(L75),CSV用中間!$B:$B,0))),"")</f>
        <v/>
      </c>
      <c r="M80" s="199" t="str">
        <f>IFERROR(IF(INDEX(CSV用中間!O:O,MATCH(ROW(M75),CSV用中間!$B:$B,0))="","",INDEX(CSV用中間!O:O,MATCH(ROW(M75),CSV用中間!$B:$B,0))),"")</f>
        <v/>
      </c>
      <c r="N80" s="199" t="str">
        <f>IFERROR(IF(INDEX(CSV用中間!P:P,MATCH(ROW(N75),CSV用中間!$B:$B,0))="","",INDEX(CSV用中間!P:P,MATCH(ROW(N75),CSV用中間!$B:$B,0))),"")</f>
        <v/>
      </c>
    </row>
    <row r="81" spans="1:14" x14ac:dyDescent="0.4">
      <c r="A81" s="199" t="str">
        <f>IFERROR(IF(INDEX(CSV用中間!C:C,MATCH(ROW(A76),CSV用中間!$B:$B,0))="","",INDEX(CSV用中間!C:C,MATCH(ROW(A76),CSV用中間!$B:$B,0))),"")</f>
        <v/>
      </c>
      <c r="B81" s="199" t="str">
        <f>IFERROR(IF(INDEX(CSV用中間!D:D,MATCH(ROW(B76),CSV用中間!$B:$B,0))="","",INDEX(CSV用中間!D:D,MATCH(ROW(B76),CSV用中間!$B:$B,0))),"")</f>
        <v/>
      </c>
      <c r="C81" s="199" t="str">
        <f>IFERROR(IF(INDEX(CSV用中間!E:E,MATCH(ROW(C76),CSV用中間!$B:$B,0))="","",INDEX(CSV用中間!E:E,MATCH(ROW(C76),CSV用中間!$B:$B,0))),"")</f>
        <v/>
      </c>
      <c r="D81" s="199" t="str">
        <f>IFERROR(IF(INDEX(CSV用中間!F:F,MATCH(ROW(D76),CSV用中間!$B:$B,0))="","",INDEX(CSV用中間!F:F,MATCH(ROW(D76),CSV用中間!$B:$B,0))),"")</f>
        <v/>
      </c>
      <c r="E81" s="199" t="str">
        <f>IFERROR(IF(INDEX(CSV用中間!G:G,MATCH(ROW(E76),CSV用中間!$B:$B,0))="","",INDEX(CSV用中間!G:G,MATCH(ROW(E76),CSV用中間!$B:$B,0))),"")</f>
        <v/>
      </c>
      <c r="F81" s="199" t="str">
        <f>IFERROR(IF(INDEX(CSV用中間!H:H,MATCH(ROW(F76),CSV用中間!$B:$B,0))="","",INDEX(CSV用中間!H:H,MATCH(ROW(F76),CSV用中間!$B:$B,0))),"")</f>
        <v/>
      </c>
      <c r="G81" s="199" t="str">
        <f>IFERROR(IF(INDEX(CSV用中間!I:I,MATCH(ROW(G76),CSV用中間!$B:$B,0))="","",INDEX(CSV用中間!I:I,MATCH(ROW(G76),CSV用中間!$B:$B,0))),"")</f>
        <v/>
      </c>
      <c r="H81" s="199" t="str">
        <f>IFERROR(IF(INDEX(CSV用中間!J:J,MATCH(ROW(H76),CSV用中間!$B:$B,0))="","",INDEX(CSV用中間!J:J,MATCH(ROW(H76),CSV用中間!$B:$B,0))),"")</f>
        <v/>
      </c>
      <c r="I81" s="199" t="str">
        <f>IFERROR(IF(INDEX(CSV用中間!K:K,MATCH(ROW(I76),CSV用中間!$B:$B,0))="","",INDEX(CSV用中間!K:K,MATCH(ROW(I76),CSV用中間!$B:$B,0))),"")</f>
        <v/>
      </c>
      <c r="J81" s="199" t="str">
        <f>IFERROR(IF(INDEX(CSV用中間!L:L,MATCH(ROW(J76),CSV用中間!$B:$B,0))="","",INDEX(CSV用中間!L:L,MATCH(ROW(J76),CSV用中間!$B:$B,0))),"")</f>
        <v/>
      </c>
      <c r="K81" s="199" t="str">
        <f>IFERROR(IF(INDEX(CSV用中間!M:M,MATCH(ROW(K76),CSV用中間!$B:$B,0))="","",INDEX(CSV用中間!M:M,MATCH(ROW(K76),CSV用中間!$B:$B,0))),"")</f>
        <v/>
      </c>
      <c r="L81" s="199" t="str">
        <f>IFERROR(IF(INDEX(CSV用中間!N:N,MATCH(ROW(L76),CSV用中間!$B:$B,0))="","",INDEX(CSV用中間!N:N,MATCH(ROW(L76),CSV用中間!$B:$B,0))),"")</f>
        <v/>
      </c>
      <c r="M81" s="199" t="str">
        <f>IFERROR(IF(INDEX(CSV用中間!O:O,MATCH(ROW(M76),CSV用中間!$B:$B,0))="","",INDEX(CSV用中間!O:O,MATCH(ROW(M76),CSV用中間!$B:$B,0))),"")</f>
        <v/>
      </c>
      <c r="N81" s="199" t="str">
        <f>IFERROR(IF(INDEX(CSV用中間!P:P,MATCH(ROW(N76),CSV用中間!$B:$B,0))="","",INDEX(CSV用中間!P:P,MATCH(ROW(N76),CSV用中間!$B:$B,0))),"")</f>
        <v/>
      </c>
    </row>
    <row r="82" spans="1:14" x14ac:dyDescent="0.4">
      <c r="A82" s="199" t="str">
        <f>IFERROR(IF(INDEX(CSV用中間!C:C,MATCH(ROW(A77),CSV用中間!$B:$B,0))="","",INDEX(CSV用中間!C:C,MATCH(ROW(A77),CSV用中間!$B:$B,0))),"")</f>
        <v/>
      </c>
      <c r="B82" s="199" t="str">
        <f>IFERROR(IF(INDEX(CSV用中間!D:D,MATCH(ROW(B77),CSV用中間!$B:$B,0))="","",INDEX(CSV用中間!D:D,MATCH(ROW(B77),CSV用中間!$B:$B,0))),"")</f>
        <v/>
      </c>
      <c r="C82" s="199" t="str">
        <f>IFERROR(IF(INDEX(CSV用中間!E:E,MATCH(ROW(C77),CSV用中間!$B:$B,0))="","",INDEX(CSV用中間!E:E,MATCH(ROW(C77),CSV用中間!$B:$B,0))),"")</f>
        <v/>
      </c>
      <c r="D82" s="199" t="str">
        <f>IFERROR(IF(INDEX(CSV用中間!F:F,MATCH(ROW(D77),CSV用中間!$B:$B,0))="","",INDEX(CSV用中間!F:F,MATCH(ROW(D77),CSV用中間!$B:$B,0))),"")</f>
        <v/>
      </c>
      <c r="E82" s="199" t="str">
        <f>IFERROR(IF(INDEX(CSV用中間!G:G,MATCH(ROW(E77),CSV用中間!$B:$B,0))="","",INDEX(CSV用中間!G:G,MATCH(ROW(E77),CSV用中間!$B:$B,0))),"")</f>
        <v/>
      </c>
      <c r="F82" s="199" t="str">
        <f>IFERROR(IF(INDEX(CSV用中間!H:H,MATCH(ROW(F77),CSV用中間!$B:$B,0))="","",INDEX(CSV用中間!H:H,MATCH(ROW(F77),CSV用中間!$B:$B,0))),"")</f>
        <v/>
      </c>
      <c r="G82" s="199" t="str">
        <f>IFERROR(IF(INDEX(CSV用中間!I:I,MATCH(ROW(G77),CSV用中間!$B:$B,0))="","",INDEX(CSV用中間!I:I,MATCH(ROW(G77),CSV用中間!$B:$B,0))),"")</f>
        <v/>
      </c>
      <c r="H82" s="199" t="str">
        <f>IFERROR(IF(INDEX(CSV用中間!J:J,MATCH(ROW(H77),CSV用中間!$B:$B,0))="","",INDEX(CSV用中間!J:J,MATCH(ROW(H77),CSV用中間!$B:$B,0))),"")</f>
        <v/>
      </c>
      <c r="I82" s="199" t="str">
        <f>IFERROR(IF(INDEX(CSV用中間!K:K,MATCH(ROW(I77),CSV用中間!$B:$B,0))="","",INDEX(CSV用中間!K:K,MATCH(ROW(I77),CSV用中間!$B:$B,0))),"")</f>
        <v/>
      </c>
      <c r="J82" s="199" t="str">
        <f>IFERROR(IF(INDEX(CSV用中間!L:L,MATCH(ROW(J77),CSV用中間!$B:$B,0))="","",INDEX(CSV用中間!L:L,MATCH(ROW(J77),CSV用中間!$B:$B,0))),"")</f>
        <v/>
      </c>
      <c r="K82" s="199" t="str">
        <f>IFERROR(IF(INDEX(CSV用中間!M:M,MATCH(ROW(K77),CSV用中間!$B:$B,0))="","",INDEX(CSV用中間!M:M,MATCH(ROW(K77),CSV用中間!$B:$B,0))),"")</f>
        <v/>
      </c>
      <c r="L82" s="199" t="str">
        <f>IFERROR(IF(INDEX(CSV用中間!N:N,MATCH(ROW(L77),CSV用中間!$B:$B,0))="","",INDEX(CSV用中間!N:N,MATCH(ROW(L77),CSV用中間!$B:$B,0))),"")</f>
        <v/>
      </c>
      <c r="M82" s="199" t="str">
        <f>IFERROR(IF(INDEX(CSV用中間!O:O,MATCH(ROW(M77),CSV用中間!$B:$B,0))="","",INDEX(CSV用中間!O:O,MATCH(ROW(M77),CSV用中間!$B:$B,0))),"")</f>
        <v/>
      </c>
      <c r="N82" s="199" t="str">
        <f>IFERROR(IF(INDEX(CSV用中間!P:P,MATCH(ROW(N77),CSV用中間!$B:$B,0))="","",INDEX(CSV用中間!P:P,MATCH(ROW(N77),CSV用中間!$B:$B,0))),"")</f>
        <v/>
      </c>
    </row>
    <row r="83" spans="1:14" x14ac:dyDescent="0.4">
      <c r="A83" s="199" t="str">
        <f>IFERROR(IF(INDEX(CSV用中間!C:C,MATCH(ROW(A78),CSV用中間!$B:$B,0))="","",INDEX(CSV用中間!C:C,MATCH(ROW(A78),CSV用中間!$B:$B,0))),"")</f>
        <v/>
      </c>
      <c r="B83" s="199" t="str">
        <f>IFERROR(IF(INDEX(CSV用中間!D:D,MATCH(ROW(B78),CSV用中間!$B:$B,0))="","",INDEX(CSV用中間!D:D,MATCH(ROW(B78),CSV用中間!$B:$B,0))),"")</f>
        <v/>
      </c>
      <c r="C83" s="199" t="str">
        <f>IFERROR(IF(INDEX(CSV用中間!E:E,MATCH(ROW(C78),CSV用中間!$B:$B,0))="","",INDEX(CSV用中間!E:E,MATCH(ROW(C78),CSV用中間!$B:$B,0))),"")</f>
        <v/>
      </c>
      <c r="D83" s="199" t="str">
        <f>IFERROR(IF(INDEX(CSV用中間!F:F,MATCH(ROW(D78),CSV用中間!$B:$B,0))="","",INDEX(CSV用中間!F:F,MATCH(ROW(D78),CSV用中間!$B:$B,0))),"")</f>
        <v/>
      </c>
      <c r="E83" s="199" t="str">
        <f>IFERROR(IF(INDEX(CSV用中間!G:G,MATCH(ROW(E78),CSV用中間!$B:$B,0))="","",INDEX(CSV用中間!G:G,MATCH(ROW(E78),CSV用中間!$B:$B,0))),"")</f>
        <v/>
      </c>
      <c r="F83" s="199" t="str">
        <f>IFERROR(IF(INDEX(CSV用中間!H:H,MATCH(ROW(F78),CSV用中間!$B:$B,0))="","",INDEX(CSV用中間!H:H,MATCH(ROW(F78),CSV用中間!$B:$B,0))),"")</f>
        <v/>
      </c>
      <c r="G83" s="199" t="str">
        <f>IFERROR(IF(INDEX(CSV用中間!I:I,MATCH(ROW(G78),CSV用中間!$B:$B,0))="","",INDEX(CSV用中間!I:I,MATCH(ROW(G78),CSV用中間!$B:$B,0))),"")</f>
        <v/>
      </c>
      <c r="H83" s="199" t="str">
        <f>IFERROR(IF(INDEX(CSV用中間!J:J,MATCH(ROW(H78),CSV用中間!$B:$B,0))="","",INDEX(CSV用中間!J:J,MATCH(ROW(H78),CSV用中間!$B:$B,0))),"")</f>
        <v/>
      </c>
      <c r="I83" s="199" t="str">
        <f>IFERROR(IF(INDEX(CSV用中間!K:K,MATCH(ROW(I78),CSV用中間!$B:$B,0))="","",INDEX(CSV用中間!K:K,MATCH(ROW(I78),CSV用中間!$B:$B,0))),"")</f>
        <v/>
      </c>
      <c r="J83" s="199" t="str">
        <f>IFERROR(IF(INDEX(CSV用中間!L:L,MATCH(ROW(J78),CSV用中間!$B:$B,0))="","",INDEX(CSV用中間!L:L,MATCH(ROW(J78),CSV用中間!$B:$B,0))),"")</f>
        <v/>
      </c>
      <c r="K83" s="199" t="str">
        <f>IFERROR(IF(INDEX(CSV用中間!M:M,MATCH(ROW(K78),CSV用中間!$B:$B,0))="","",INDEX(CSV用中間!M:M,MATCH(ROW(K78),CSV用中間!$B:$B,0))),"")</f>
        <v/>
      </c>
      <c r="L83" s="199" t="str">
        <f>IFERROR(IF(INDEX(CSV用中間!N:N,MATCH(ROW(L78),CSV用中間!$B:$B,0))="","",INDEX(CSV用中間!N:N,MATCH(ROW(L78),CSV用中間!$B:$B,0))),"")</f>
        <v/>
      </c>
      <c r="M83" s="199" t="str">
        <f>IFERROR(IF(INDEX(CSV用中間!O:O,MATCH(ROW(M78),CSV用中間!$B:$B,0))="","",INDEX(CSV用中間!O:O,MATCH(ROW(M78),CSV用中間!$B:$B,0))),"")</f>
        <v/>
      </c>
      <c r="N83" s="199" t="str">
        <f>IFERROR(IF(INDEX(CSV用中間!P:P,MATCH(ROW(N78),CSV用中間!$B:$B,0))="","",INDEX(CSV用中間!P:P,MATCH(ROW(N78),CSV用中間!$B:$B,0))),"")</f>
        <v/>
      </c>
    </row>
    <row r="84" spans="1:14" x14ac:dyDescent="0.4">
      <c r="A84" s="199" t="str">
        <f>IFERROR(IF(INDEX(CSV用中間!C:C,MATCH(ROW(A79),CSV用中間!$B:$B,0))="","",INDEX(CSV用中間!C:C,MATCH(ROW(A79),CSV用中間!$B:$B,0))),"")</f>
        <v/>
      </c>
      <c r="B84" s="199" t="str">
        <f>IFERROR(IF(INDEX(CSV用中間!D:D,MATCH(ROW(B79),CSV用中間!$B:$B,0))="","",INDEX(CSV用中間!D:D,MATCH(ROW(B79),CSV用中間!$B:$B,0))),"")</f>
        <v/>
      </c>
      <c r="C84" s="199" t="str">
        <f>IFERROR(IF(INDEX(CSV用中間!E:E,MATCH(ROW(C79),CSV用中間!$B:$B,0))="","",INDEX(CSV用中間!E:E,MATCH(ROW(C79),CSV用中間!$B:$B,0))),"")</f>
        <v/>
      </c>
      <c r="D84" s="199" t="str">
        <f>IFERROR(IF(INDEX(CSV用中間!F:F,MATCH(ROW(D79),CSV用中間!$B:$B,0))="","",INDEX(CSV用中間!F:F,MATCH(ROW(D79),CSV用中間!$B:$B,0))),"")</f>
        <v/>
      </c>
      <c r="E84" s="199" t="str">
        <f>IFERROR(IF(INDEX(CSV用中間!G:G,MATCH(ROW(E79),CSV用中間!$B:$B,0))="","",INDEX(CSV用中間!G:G,MATCH(ROW(E79),CSV用中間!$B:$B,0))),"")</f>
        <v/>
      </c>
      <c r="F84" s="199" t="str">
        <f>IFERROR(IF(INDEX(CSV用中間!H:H,MATCH(ROW(F79),CSV用中間!$B:$B,0))="","",INDEX(CSV用中間!H:H,MATCH(ROW(F79),CSV用中間!$B:$B,0))),"")</f>
        <v/>
      </c>
      <c r="G84" s="199" t="str">
        <f>IFERROR(IF(INDEX(CSV用中間!I:I,MATCH(ROW(G79),CSV用中間!$B:$B,0))="","",INDEX(CSV用中間!I:I,MATCH(ROW(G79),CSV用中間!$B:$B,0))),"")</f>
        <v/>
      </c>
      <c r="H84" s="199" t="str">
        <f>IFERROR(IF(INDEX(CSV用中間!J:J,MATCH(ROW(H79),CSV用中間!$B:$B,0))="","",INDEX(CSV用中間!J:J,MATCH(ROW(H79),CSV用中間!$B:$B,0))),"")</f>
        <v/>
      </c>
      <c r="I84" s="199" t="str">
        <f>IFERROR(IF(INDEX(CSV用中間!K:K,MATCH(ROW(I79),CSV用中間!$B:$B,0))="","",INDEX(CSV用中間!K:K,MATCH(ROW(I79),CSV用中間!$B:$B,0))),"")</f>
        <v/>
      </c>
      <c r="J84" s="199" t="str">
        <f>IFERROR(IF(INDEX(CSV用中間!L:L,MATCH(ROW(J79),CSV用中間!$B:$B,0))="","",INDEX(CSV用中間!L:L,MATCH(ROW(J79),CSV用中間!$B:$B,0))),"")</f>
        <v/>
      </c>
      <c r="K84" s="199" t="str">
        <f>IFERROR(IF(INDEX(CSV用中間!M:M,MATCH(ROW(K79),CSV用中間!$B:$B,0))="","",INDEX(CSV用中間!M:M,MATCH(ROW(K79),CSV用中間!$B:$B,0))),"")</f>
        <v/>
      </c>
      <c r="L84" s="199" t="str">
        <f>IFERROR(IF(INDEX(CSV用中間!N:N,MATCH(ROW(L79),CSV用中間!$B:$B,0))="","",INDEX(CSV用中間!N:N,MATCH(ROW(L79),CSV用中間!$B:$B,0))),"")</f>
        <v/>
      </c>
      <c r="M84" s="199" t="str">
        <f>IFERROR(IF(INDEX(CSV用中間!O:O,MATCH(ROW(M79),CSV用中間!$B:$B,0))="","",INDEX(CSV用中間!O:O,MATCH(ROW(M79),CSV用中間!$B:$B,0))),"")</f>
        <v/>
      </c>
      <c r="N84" s="199" t="str">
        <f>IFERROR(IF(INDEX(CSV用中間!P:P,MATCH(ROW(N79),CSV用中間!$B:$B,0))="","",INDEX(CSV用中間!P:P,MATCH(ROW(N79),CSV用中間!$B:$B,0))),"")</f>
        <v/>
      </c>
    </row>
    <row r="85" spans="1:14" x14ac:dyDescent="0.4">
      <c r="A85" s="199" t="str">
        <f>IFERROR(IF(INDEX(CSV用中間!C:C,MATCH(ROW(A80),CSV用中間!$B:$B,0))="","",INDEX(CSV用中間!C:C,MATCH(ROW(A80),CSV用中間!$B:$B,0))),"")</f>
        <v/>
      </c>
      <c r="B85" s="199" t="str">
        <f>IFERROR(IF(INDEX(CSV用中間!D:D,MATCH(ROW(B80),CSV用中間!$B:$B,0))="","",INDEX(CSV用中間!D:D,MATCH(ROW(B80),CSV用中間!$B:$B,0))),"")</f>
        <v/>
      </c>
      <c r="C85" s="199" t="str">
        <f>IFERROR(IF(INDEX(CSV用中間!E:E,MATCH(ROW(C80),CSV用中間!$B:$B,0))="","",INDEX(CSV用中間!E:E,MATCH(ROW(C80),CSV用中間!$B:$B,0))),"")</f>
        <v/>
      </c>
      <c r="D85" s="199" t="str">
        <f>IFERROR(IF(INDEX(CSV用中間!F:F,MATCH(ROW(D80),CSV用中間!$B:$B,0))="","",INDEX(CSV用中間!F:F,MATCH(ROW(D80),CSV用中間!$B:$B,0))),"")</f>
        <v/>
      </c>
      <c r="E85" s="199" t="str">
        <f>IFERROR(IF(INDEX(CSV用中間!G:G,MATCH(ROW(E80),CSV用中間!$B:$B,0))="","",INDEX(CSV用中間!G:G,MATCH(ROW(E80),CSV用中間!$B:$B,0))),"")</f>
        <v/>
      </c>
      <c r="F85" s="199" t="str">
        <f>IFERROR(IF(INDEX(CSV用中間!H:H,MATCH(ROW(F80),CSV用中間!$B:$B,0))="","",INDEX(CSV用中間!H:H,MATCH(ROW(F80),CSV用中間!$B:$B,0))),"")</f>
        <v/>
      </c>
      <c r="G85" s="199" t="str">
        <f>IFERROR(IF(INDEX(CSV用中間!I:I,MATCH(ROW(G80),CSV用中間!$B:$B,0))="","",INDEX(CSV用中間!I:I,MATCH(ROW(G80),CSV用中間!$B:$B,0))),"")</f>
        <v/>
      </c>
      <c r="H85" s="199" t="str">
        <f>IFERROR(IF(INDEX(CSV用中間!J:J,MATCH(ROW(H80),CSV用中間!$B:$B,0))="","",INDEX(CSV用中間!J:J,MATCH(ROW(H80),CSV用中間!$B:$B,0))),"")</f>
        <v/>
      </c>
      <c r="I85" s="199" t="str">
        <f>IFERROR(IF(INDEX(CSV用中間!K:K,MATCH(ROW(I80),CSV用中間!$B:$B,0))="","",INDEX(CSV用中間!K:K,MATCH(ROW(I80),CSV用中間!$B:$B,0))),"")</f>
        <v/>
      </c>
      <c r="J85" s="199" t="str">
        <f>IFERROR(IF(INDEX(CSV用中間!L:L,MATCH(ROW(J80),CSV用中間!$B:$B,0))="","",INDEX(CSV用中間!L:L,MATCH(ROW(J80),CSV用中間!$B:$B,0))),"")</f>
        <v/>
      </c>
      <c r="K85" s="199" t="str">
        <f>IFERROR(IF(INDEX(CSV用中間!M:M,MATCH(ROW(K80),CSV用中間!$B:$B,0))="","",INDEX(CSV用中間!M:M,MATCH(ROW(K80),CSV用中間!$B:$B,0))),"")</f>
        <v/>
      </c>
      <c r="L85" s="199" t="str">
        <f>IFERROR(IF(INDEX(CSV用中間!N:N,MATCH(ROW(L80),CSV用中間!$B:$B,0))="","",INDEX(CSV用中間!N:N,MATCH(ROW(L80),CSV用中間!$B:$B,0))),"")</f>
        <v/>
      </c>
      <c r="M85" s="199" t="str">
        <f>IFERROR(IF(INDEX(CSV用中間!O:O,MATCH(ROW(M80),CSV用中間!$B:$B,0))="","",INDEX(CSV用中間!O:O,MATCH(ROW(M80),CSV用中間!$B:$B,0))),"")</f>
        <v/>
      </c>
      <c r="N85" s="199" t="str">
        <f>IFERROR(IF(INDEX(CSV用中間!P:P,MATCH(ROW(N80),CSV用中間!$B:$B,0))="","",INDEX(CSV用中間!P:P,MATCH(ROW(N80),CSV用中間!$B:$B,0))),"")</f>
        <v/>
      </c>
    </row>
    <row r="86" spans="1:14" x14ac:dyDescent="0.4">
      <c r="A86" s="199" t="str">
        <f>IFERROR(IF(INDEX(CSV用中間!C:C,MATCH(ROW(A81),CSV用中間!$B:$B,0))="","",INDEX(CSV用中間!C:C,MATCH(ROW(A81),CSV用中間!$B:$B,0))),"")</f>
        <v/>
      </c>
      <c r="B86" s="199" t="str">
        <f>IFERROR(IF(INDEX(CSV用中間!D:D,MATCH(ROW(B81),CSV用中間!$B:$B,0))="","",INDEX(CSV用中間!D:D,MATCH(ROW(B81),CSV用中間!$B:$B,0))),"")</f>
        <v/>
      </c>
      <c r="C86" s="199" t="str">
        <f>IFERROR(IF(INDEX(CSV用中間!E:E,MATCH(ROW(C81),CSV用中間!$B:$B,0))="","",INDEX(CSV用中間!E:E,MATCH(ROW(C81),CSV用中間!$B:$B,0))),"")</f>
        <v/>
      </c>
      <c r="D86" s="199" t="str">
        <f>IFERROR(IF(INDEX(CSV用中間!F:F,MATCH(ROW(D81),CSV用中間!$B:$B,0))="","",INDEX(CSV用中間!F:F,MATCH(ROW(D81),CSV用中間!$B:$B,0))),"")</f>
        <v/>
      </c>
      <c r="E86" s="199" t="str">
        <f>IFERROR(IF(INDEX(CSV用中間!G:G,MATCH(ROW(E81),CSV用中間!$B:$B,0))="","",INDEX(CSV用中間!G:G,MATCH(ROW(E81),CSV用中間!$B:$B,0))),"")</f>
        <v/>
      </c>
      <c r="F86" s="199" t="str">
        <f>IFERROR(IF(INDEX(CSV用中間!H:H,MATCH(ROW(F81),CSV用中間!$B:$B,0))="","",INDEX(CSV用中間!H:H,MATCH(ROW(F81),CSV用中間!$B:$B,0))),"")</f>
        <v/>
      </c>
      <c r="G86" s="199" t="str">
        <f>IFERROR(IF(INDEX(CSV用中間!I:I,MATCH(ROW(G81),CSV用中間!$B:$B,0))="","",INDEX(CSV用中間!I:I,MATCH(ROW(G81),CSV用中間!$B:$B,0))),"")</f>
        <v/>
      </c>
      <c r="H86" s="199" t="str">
        <f>IFERROR(IF(INDEX(CSV用中間!J:J,MATCH(ROW(H81),CSV用中間!$B:$B,0))="","",INDEX(CSV用中間!J:J,MATCH(ROW(H81),CSV用中間!$B:$B,0))),"")</f>
        <v/>
      </c>
      <c r="I86" s="199" t="str">
        <f>IFERROR(IF(INDEX(CSV用中間!K:K,MATCH(ROW(I81),CSV用中間!$B:$B,0))="","",INDEX(CSV用中間!K:K,MATCH(ROW(I81),CSV用中間!$B:$B,0))),"")</f>
        <v/>
      </c>
      <c r="J86" s="199" t="str">
        <f>IFERROR(IF(INDEX(CSV用中間!L:L,MATCH(ROW(J81),CSV用中間!$B:$B,0))="","",INDEX(CSV用中間!L:L,MATCH(ROW(J81),CSV用中間!$B:$B,0))),"")</f>
        <v/>
      </c>
      <c r="K86" s="199" t="str">
        <f>IFERROR(IF(INDEX(CSV用中間!M:M,MATCH(ROW(K81),CSV用中間!$B:$B,0))="","",INDEX(CSV用中間!M:M,MATCH(ROW(K81),CSV用中間!$B:$B,0))),"")</f>
        <v/>
      </c>
      <c r="L86" s="199" t="str">
        <f>IFERROR(IF(INDEX(CSV用中間!N:N,MATCH(ROW(L81),CSV用中間!$B:$B,0))="","",INDEX(CSV用中間!N:N,MATCH(ROW(L81),CSV用中間!$B:$B,0))),"")</f>
        <v/>
      </c>
      <c r="M86" s="199" t="str">
        <f>IFERROR(IF(INDEX(CSV用中間!O:O,MATCH(ROW(M81),CSV用中間!$B:$B,0))="","",INDEX(CSV用中間!O:O,MATCH(ROW(M81),CSV用中間!$B:$B,0))),"")</f>
        <v/>
      </c>
      <c r="N86" s="199" t="str">
        <f>IFERROR(IF(INDEX(CSV用中間!P:P,MATCH(ROW(N81),CSV用中間!$B:$B,0))="","",INDEX(CSV用中間!P:P,MATCH(ROW(N81),CSV用中間!$B:$B,0))),"")</f>
        <v/>
      </c>
    </row>
    <row r="87" spans="1:14" x14ac:dyDescent="0.4">
      <c r="A87" s="199" t="str">
        <f>IFERROR(IF(INDEX(CSV用中間!C:C,MATCH(ROW(A82),CSV用中間!$B:$B,0))="","",INDEX(CSV用中間!C:C,MATCH(ROW(A82),CSV用中間!$B:$B,0))),"")</f>
        <v/>
      </c>
      <c r="B87" s="199" t="str">
        <f>IFERROR(IF(INDEX(CSV用中間!D:D,MATCH(ROW(B82),CSV用中間!$B:$B,0))="","",INDEX(CSV用中間!D:D,MATCH(ROW(B82),CSV用中間!$B:$B,0))),"")</f>
        <v/>
      </c>
      <c r="C87" s="199" t="str">
        <f>IFERROR(IF(INDEX(CSV用中間!E:E,MATCH(ROW(C82),CSV用中間!$B:$B,0))="","",INDEX(CSV用中間!E:E,MATCH(ROW(C82),CSV用中間!$B:$B,0))),"")</f>
        <v/>
      </c>
      <c r="D87" s="199" t="str">
        <f>IFERROR(IF(INDEX(CSV用中間!F:F,MATCH(ROW(D82),CSV用中間!$B:$B,0))="","",INDEX(CSV用中間!F:F,MATCH(ROW(D82),CSV用中間!$B:$B,0))),"")</f>
        <v/>
      </c>
      <c r="E87" s="199" t="str">
        <f>IFERROR(IF(INDEX(CSV用中間!G:G,MATCH(ROW(E82),CSV用中間!$B:$B,0))="","",INDEX(CSV用中間!G:G,MATCH(ROW(E82),CSV用中間!$B:$B,0))),"")</f>
        <v/>
      </c>
      <c r="F87" s="199" t="str">
        <f>IFERROR(IF(INDEX(CSV用中間!H:H,MATCH(ROW(F82),CSV用中間!$B:$B,0))="","",INDEX(CSV用中間!H:H,MATCH(ROW(F82),CSV用中間!$B:$B,0))),"")</f>
        <v/>
      </c>
      <c r="G87" s="199" t="str">
        <f>IFERROR(IF(INDEX(CSV用中間!I:I,MATCH(ROW(G82),CSV用中間!$B:$B,0))="","",INDEX(CSV用中間!I:I,MATCH(ROW(G82),CSV用中間!$B:$B,0))),"")</f>
        <v/>
      </c>
      <c r="H87" s="199" t="str">
        <f>IFERROR(IF(INDEX(CSV用中間!J:J,MATCH(ROW(H82),CSV用中間!$B:$B,0))="","",INDEX(CSV用中間!J:J,MATCH(ROW(H82),CSV用中間!$B:$B,0))),"")</f>
        <v/>
      </c>
      <c r="I87" s="199" t="str">
        <f>IFERROR(IF(INDEX(CSV用中間!K:K,MATCH(ROW(I82),CSV用中間!$B:$B,0))="","",INDEX(CSV用中間!K:K,MATCH(ROW(I82),CSV用中間!$B:$B,0))),"")</f>
        <v/>
      </c>
      <c r="J87" s="199" t="str">
        <f>IFERROR(IF(INDEX(CSV用中間!L:L,MATCH(ROW(J82),CSV用中間!$B:$B,0))="","",INDEX(CSV用中間!L:L,MATCH(ROW(J82),CSV用中間!$B:$B,0))),"")</f>
        <v/>
      </c>
      <c r="K87" s="199" t="str">
        <f>IFERROR(IF(INDEX(CSV用中間!M:M,MATCH(ROW(K82),CSV用中間!$B:$B,0))="","",INDEX(CSV用中間!M:M,MATCH(ROW(K82),CSV用中間!$B:$B,0))),"")</f>
        <v/>
      </c>
      <c r="L87" s="199" t="str">
        <f>IFERROR(IF(INDEX(CSV用中間!N:N,MATCH(ROW(L82),CSV用中間!$B:$B,0))="","",INDEX(CSV用中間!N:N,MATCH(ROW(L82),CSV用中間!$B:$B,0))),"")</f>
        <v/>
      </c>
      <c r="M87" s="199" t="str">
        <f>IFERROR(IF(INDEX(CSV用中間!O:O,MATCH(ROW(M82),CSV用中間!$B:$B,0))="","",INDEX(CSV用中間!O:O,MATCH(ROW(M82),CSV用中間!$B:$B,0))),"")</f>
        <v/>
      </c>
      <c r="N87" s="199" t="str">
        <f>IFERROR(IF(INDEX(CSV用中間!P:P,MATCH(ROW(N82),CSV用中間!$B:$B,0))="","",INDEX(CSV用中間!P:P,MATCH(ROW(N82),CSV用中間!$B:$B,0))),"")</f>
        <v/>
      </c>
    </row>
    <row r="88" spans="1:14" x14ac:dyDescent="0.4">
      <c r="A88" s="199" t="str">
        <f>IFERROR(IF(INDEX(CSV用中間!C:C,MATCH(ROW(A83),CSV用中間!$B:$B,0))="","",INDEX(CSV用中間!C:C,MATCH(ROW(A83),CSV用中間!$B:$B,0))),"")</f>
        <v/>
      </c>
      <c r="B88" s="199" t="str">
        <f>IFERROR(IF(INDEX(CSV用中間!D:D,MATCH(ROW(B83),CSV用中間!$B:$B,0))="","",INDEX(CSV用中間!D:D,MATCH(ROW(B83),CSV用中間!$B:$B,0))),"")</f>
        <v/>
      </c>
      <c r="C88" s="199" t="str">
        <f>IFERROR(IF(INDEX(CSV用中間!E:E,MATCH(ROW(C83),CSV用中間!$B:$B,0))="","",INDEX(CSV用中間!E:E,MATCH(ROW(C83),CSV用中間!$B:$B,0))),"")</f>
        <v/>
      </c>
      <c r="D88" s="199" t="str">
        <f>IFERROR(IF(INDEX(CSV用中間!F:F,MATCH(ROW(D83),CSV用中間!$B:$B,0))="","",INDEX(CSV用中間!F:F,MATCH(ROW(D83),CSV用中間!$B:$B,0))),"")</f>
        <v/>
      </c>
      <c r="E88" s="199" t="str">
        <f>IFERROR(IF(INDEX(CSV用中間!G:G,MATCH(ROW(E83),CSV用中間!$B:$B,0))="","",INDEX(CSV用中間!G:G,MATCH(ROW(E83),CSV用中間!$B:$B,0))),"")</f>
        <v/>
      </c>
      <c r="F88" s="199" t="str">
        <f>IFERROR(IF(INDEX(CSV用中間!H:H,MATCH(ROW(F83),CSV用中間!$B:$B,0))="","",INDEX(CSV用中間!H:H,MATCH(ROW(F83),CSV用中間!$B:$B,0))),"")</f>
        <v/>
      </c>
      <c r="G88" s="199" t="str">
        <f>IFERROR(IF(INDEX(CSV用中間!I:I,MATCH(ROW(G83),CSV用中間!$B:$B,0))="","",INDEX(CSV用中間!I:I,MATCH(ROW(G83),CSV用中間!$B:$B,0))),"")</f>
        <v/>
      </c>
      <c r="H88" s="199" t="str">
        <f>IFERROR(IF(INDEX(CSV用中間!J:J,MATCH(ROW(H83),CSV用中間!$B:$B,0))="","",INDEX(CSV用中間!J:J,MATCH(ROW(H83),CSV用中間!$B:$B,0))),"")</f>
        <v/>
      </c>
      <c r="I88" s="199" t="str">
        <f>IFERROR(IF(INDEX(CSV用中間!K:K,MATCH(ROW(I83),CSV用中間!$B:$B,0))="","",INDEX(CSV用中間!K:K,MATCH(ROW(I83),CSV用中間!$B:$B,0))),"")</f>
        <v/>
      </c>
      <c r="J88" s="199" t="str">
        <f>IFERROR(IF(INDEX(CSV用中間!L:L,MATCH(ROW(J83),CSV用中間!$B:$B,0))="","",INDEX(CSV用中間!L:L,MATCH(ROW(J83),CSV用中間!$B:$B,0))),"")</f>
        <v/>
      </c>
      <c r="K88" s="199" t="str">
        <f>IFERROR(IF(INDEX(CSV用中間!M:M,MATCH(ROW(K83),CSV用中間!$B:$B,0))="","",INDEX(CSV用中間!M:M,MATCH(ROW(K83),CSV用中間!$B:$B,0))),"")</f>
        <v/>
      </c>
      <c r="L88" s="199" t="str">
        <f>IFERROR(IF(INDEX(CSV用中間!N:N,MATCH(ROW(L83),CSV用中間!$B:$B,0))="","",INDEX(CSV用中間!N:N,MATCH(ROW(L83),CSV用中間!$B:$B,0))),"")</f>
        <v/>
      </c>
      <c r="M88" s="199" t="str">
        <f>IFERROR(IF(INDEX(CSV用中間!O:O,MATCH(ROW(M83),CSV用中間!$B:$B,0))="","",INDEX(CSV用中間!O:O,MATCH(ROW(M83),CSV用中間!$B:$B,0))),"")</f>
        <v/>
      </c>
      <c r="N88" s="199" t="str">
        <f>IFERROR(IF(INDEX(CSV用中間!P:P,MATCH(ROW(N83),CSV用中間!$B:$B,0))="","",INDEX(CSV用中間!P:P,MATCH(ROW(N83),CSV用中間!$B:$B,0))),"")</f>
        <v/>
      </c>
    </row>
    <row r="89" spans="1:14" x14ac:dyDescent="0.4">
      <c r="A89" s="199" t="str">
        <f>IFERROR(IF(INDEX(CSV用中間!C:C,MATCH(ROW(A84),CSV用中間!$B:$B,0))="","",INDEX(CSV用中間!C:C,MATCH(ROW(A84),CSV用中間!$B:$B,0))),"")</f>
        <v/>
      </c>
      <c r="B89" s="199" t="str">
        <f>IFERROR(IF(INDEX(CSV用中間!D:D,MATCH(ROW(B84),CSV用中間!$B:$B,0))="","",INDEX(CSV用中間!D:D,MATCH(ROW(B84),CSV用中間!$B:$B,0))),"")</f>
        <v/>
      </c>
      <c r="C89" s="199" t="str">
        <f>IFERROR(IF(INDEX(CSV用中間!E:E,MATCH(ROW(C84),CSV用中間!$B:$B,0))="","",INDEX(CSV用中間!E:E,MATCH(ROW(C84),CSV用中間!$B:$B,0))),"")</f>
        <v/>
      </c>
      <c r="D89" s="199" t="str">
        <f>IFERROR(IF(INDEX(CSV用中間!F:F,MATCH(ROW(D84),CSV用中間!$B:$B,0))="","",INDEX(CSV用中間!F:F,MATCH(ROW(D84),CSV用中間!$B:$B,0))),"")</f>
        <v/>
      </c>
      <c r="E89" s="199" t="str">
        <f>IFERROR(IF(INDEX(CSV用中間!G:G,MATCH(ROW(E84),CSV用中間!$B:$B,0))="","",INDEX(CSV用中間!G:G,MATCH(ROW(E84),CSV用中間!$B:$B,0))),"")</f>
        <v/>
      </c>
      <c r="F89" s="199" t="str">
        <f>IFERROR(IF(INDEX(CSV用中間!H:H,MATCH(ROW(F84),CSV用中間!$B:$B,0))="","",INDEX(CSV用中間!H:H,MATCH(ROW(F84),CSV用中間!$B:$B,0))),"")</f>
        <v/>
      </c>
      <c r="G89" s="199" t="str">
        <f>IFERROR(IF(INDEX(CSV用中間!I:I,MATCH(ROW(G84),CSV用中間!$B:$B,0))="","",INDEX(CSV用中間!I:I,MATCH(ROW(G84),CSV用中間!$B:$B,0))),"")</f>
        <v/>
      </c>
      <c r="H89" s="199" t="str">
        <f>IFERROR(IF(INDEX(CSV用中間!J:J,MATCH(ROW(H84),CSV用中間!$B:$B,0))="","",INDEX(CSV用中間!J:J,MATCH(ROW(H84),CSV用中間!$B:$B,0))),"")</f>
        <v/>
      </c>
      <c r="I89" s="199" t="str">
        <f>IFERROR(IF(INDEX(CSV用中間!K:K,MATCH(ROW(I84),CSV用中間!$B:$B,0))="","",INDEX(CSV用中間!K:K,MATCH(ROW(I84),CSV用中間!$B:$B,0))),"")</f>
        <v/>
      </c>
      <c r="J89" s="199" t="str">
        <f>IFERROR(IF(INDEX(CSV用中間!L:L,MATCH(ROW(J84),CSV用中間!$B:$B,0))="","",INDEX(CSV用中間!L:L,MATCH(ROW(J84),CSV用中間!$B:$B,0))),"")</f>
        <v/>
      </c>
      <c r="K89" s="199" t="str">
        <f>IFERROR(IF(INDEX(CSV用中間!M:M,MATCH(ROW(K84),CSV用中間!$B:$B,0))="","",INDEX(CSV用中間!M:M,MATCH(ROW(K84),CSV用中間!$B:$B,0))),"")</f>
        <v/>
      </c>
      <c r="L89" s="199" t="str">
        <f>IFERROR(IF(INDEX(CSV用中間!N:N,MATCH(ROW(L84),CSV用中間!$B:$B,0))="","",INDEX(CSV用中間!N:N,MATCH(ROW(L84),CSV用中間!$B:$B,0))),"")</f>
        <v/>
      </c>
      <c r="M89" s="199" t="str">
        <f>IFERROR(IF(INDEX(CSV用中間!O:O,MATCH(ROW(M84),CSV用中間!$B:$B,0))="","",INDEX(CSV用中間!O:O,MATCH(ROW(M84),CSV用中間!$B:$B,0))),"")</f>
        <v/>
      </c>
      <c r="N89" s="199" t="str">
        <f>IFERROR(IF(INDEX(CSV用中間!P:P,MATCH(ROW(N84),CSV用中間!$B:$B,0))="","",INDEX(CSV用中間!P:P,MATCH(ROW(N84),CSV用中間!$B:$B,0))),"")</f>
        <v/>
      </c>
    </row>
    <row r="90" spans="1:14" x14ac:dyDescent="0.4">
      <c r="A90" s="199" t="str">
        <f>IFERROR(IF(INDEX(CSV用中間!C:C,MATCH(ROW(A85),CSV用中間!$B:$B,0))="","",INDEX(CSV用中間!C:C,MATCH(ROW(A85),CSV用中間!$B:$B,0))),"")</f>
        <v/>
      </c>
      <c r="B90" s="199" t="str">
        <f>IFERROR(IF(INDEX(CSV用中間!D:D,MATCH(ROW(B85),CSV用中間!$B:$B,0))="","",INDEX(CSV用中間!D:D,MATCH(ROW(B85),CSV用中間!$B:$B,0))),"")</f>
        <v/>
      </c>
      <c r="C90" s="199" t="str">
        <f>IFERROR(IF(INDEX(CSV用中間!E:E,MATCH(ROW(C85),CSV用中間!$B:$B,0))="","",INDEX(CSV用中間!E:E,MATCH(ROW(C85),CSV用中間!$B:$B,0))),"")</f>
        <v/>
      </c>
      <c r="D90" s="199" t="str">
        <f>IFERROR(IF(INDEX(CSV用中間!F:F,MATCH(ROW(D85),CSV用中間!$B:$B,0))="","",INDEX(CSV用中間!F:F,MATCH(ROW(D85),CSV用中間!$B:$B,0))),"")</f>
        <v/>
      </c>
      <c r="E90" s="199" t="str">
        <f>IFERROR(IF(INDEX(CSV用中間!G:G,MATCH(ROW(E85),CSV用中間!$B:$B,0))="","",INDEX(CSV用中間!G:G,MATCH(ROW(E85),CSV用中間!$B:$B,0))),"")</f>
        <v/>
      </c>
      <c r="F90" s="199" t="str">
        <f>IFERROR(IF(INDEX(CSV用中間!H:H,MATCH(ROW(F85),CSV用中間!$B:$B,0))="","",INDEX(CSV用中間!H:H,MATCH(ROW(F85),CSV用中間!$B:$B,0))),"")</f>
        <v/>
      </c>
      <c r="G90" s="199" t="str">
        <f>IFERROR(IF(INDEX(CSV用中間!I:I,MATCH(ROW(G85),CSV用中間!$B:$B,0))="","",INDEX(CSV用中間!I:I,MATCH(ROW(G85),CSV用中間!$B:$B,0))),"")</f>
        <v/>
      </c>
      <c r="H90" s="199" t="str">
        <f>IFERROR(IF(INDEX(CSV用中間!J:J,MATCH(ROW(H85),CSV用中間!$B:$B,0))="","",INDEX(CSV用中間!J:J,MATCH(ROW(H85),CSV用中間!$B:$B,0))),"")</f>
        <v/>
      </c>
      <c r="I90" s="199" t="str">
        <f>IFERROR(IF(INDEX(CSV用中間!K:K,MATCH(ROW(I85),CSV用中間!$B:$B,0))="","",INDEX(CSV用中間!K:K,MATCH(ROW(I85),CSV用中間!$B:$B,0))),"")</f>
        <v/>
      </c>
      <c r="J90" s="199" t="str">
        <f>IFERROR(IF(INDEX(CSV用中間!L:L,MATCH(ROW(J85),CSV用中間!$B:$B,0))="","",INDEX(CSV用中間!L:L,MATCH(ROW(J85),CSV用中間!$B:$B,0))),"")</f>
        <v/>
      </c>
      <c r="K90" s="199" t="str">
        <f>IFERROR(IF(INDEX(CSV用中間!M:M,MATCH(ROW(K85),CSV用中間!$B:$B,0))="","",INDEX(CSV用中間!M:M,MATCH(ROW(K85),CSV用中間!$B:$B,0))),"")</f>
        <v/>
      </c>
      <c r="L90" s="199" t="str">
        <f>IFERROR(IF(INDEX(CSV用中間!N:N,MATCH(ROW(L85),CSV用中間!$B:$B,0))="","",INDEX(CSV用中間!N:N,MATCH(ROW(L85),CSV用中間!$B:$B,0))),"")</f>
        <v/>
      </c>
      <c r="M90" s="199" t="str">
        <f>IFERROR(IF(INDEX(CSV用中間!O:O,MATCH(ROW(M85),CSV用中間!$B:$B,0))="","",INDEX(CSV用中間!O:O,MATCH(ROW(M85),CSV用中間!$B:$B,0))),"")</f>
        <v/>
      </c>
      <c r="N90" s="199" t="str">
        <f>IFERROR(IF(INDEX(CSV用中間!P:P,MATCH(ROW(N85),CSV用中間!$B:$B,0))="","",INDEX(CSV用中間!P:P,MATCH(ROW(N85),CSV用中間!$B:$B,0))),"")</f>
        <v/>
      </c>
    </row>
    <row r="91" spans="1:14" x14ac:dyDescent="0.4">
      <c r="A91" s="199" t="str">
        <f>IFERROR(IF(INDEX(CSV用中間!C:C,MATCH(ROW(A86),CSV用中間!$B:$B,0))="","",INDEX(CSV用中間!C:C,MATCH(ROW(A86),CSV用中間!$B:$B,0))),"")</f>
        <v/>
      </c>
      <c r="B91" s="199" t="str">
        <f>IFERROR(IF(INDEX(CSV用中間!D:D,MATCH(ROW(B86),CSV用中間!$B:$B,0))="","",INDEX(CSV用中間!D:D,MATCH(ROW(B86),CSV用中間!$B:$B,0))),"")</f>
        <v/>
      </c>
      <c r="C91" s="199" t="str">
        <f>IFERROR(IF(INDEX(CSV用中間!E:E,MATCH(ROW(C86),CSV用中間!$B:$B,0))="","",INDEX(CSV用中間!E:E,MATCH(ROW(C86),CSV用中間!$B:$B,0))),"")</f>
        <v/>
      </c>
      <c r="D91" s="199" t="str">
        <f>IFERROR(IF(INDEX(CSV用中間!F:F,MATCH(ROW(D86),CSV用中間!$B:$B,0))="","",INDEX(CSV用中間!F:F,MATCH(ROW(D86),CSV用中間!$B:$B,0))),"")</f>
        <v/>
      </c>
      <c r="E91" s="199" t="str">
        <f>IFERROR(IF(INDEX(CSV用中間!G:G,MATCH(ROW(E86),CSV用中間!$B:$B,0))="","",INDEX(CSV用中間!G:G,MATCH(ROW(E86),CSV用中間!$B:$B,0))),"")</f>
        <v/>
      </c>
      <c r="F91" s="199" t="str">
        <f>IFERROR(IF(INDEX(CSV用中間!H:H,MATCH(ROW(F86),CSV用中間!$B:$B,0))="","",INDEX(CSV用中間!H:H,MATCH(ROW(F86),CSV用中間!$B:$B,0))),"")</f>
        <v/>
      </c>
      <c r="G91" s="199" t="str">
        <f>IFERROR(IF(INDEX(CSV用中間!I:I,MATCH(ROW(G86),CSV用中間!$B:$B,0))="","",INDEX(CSV用中間!I:I,MATCH(ROW(G86),CSV用中間!$B:$B,0))),"")</f>
        <v/>
      </c>
      <c r="H91" s="199" t="str">
        <f>IFERROR(IF(INDEX(CSV用中間!J:J,MATCH(ROW(H86),CSV用中間!$B:$B,0))="","",INDEX(CSV用中間!J:J,MATCH(ROW(H86),CSV用中間!$B:$B,0))),"")</f>
        <v/>
      </c>
      <c r="I91" s="199" t="str">
        <f>IFERROR(IF(INDEX(CSV用中間!K:K,MATCH(ROW(I86),CSV用中間!$B:$B,0))="","",INDEX(CSV用中間!K:K,MATCH(ROW(I86),CSV用中間!$B:$B,0))),"")</f>
        <v/>
      </c>
      <c r="J91" s="199" t="str">
        <f>IFERROR(IF(INDEX(CSV用中間!L:L,MATCH(ROW(J86),CSV用中間!$B:$B,0))="","",INDEX(CSV用中間!L:L,MATCH(ROW(J86),CSV用中間!$B:$B,0))),"")</f>
        <v/>
      </c>
      <c r="K91" s="199" t="str">
        <f>IFERROR(IF(INDEX(CSV用中間!M:M,MATCH(ROW(K86),CSV用中間!$B:$B,0))="","",INDEX(CSV用中間!M:M,MATCH(ROW(K86),CSV用中間!$B:$B,0))),"")</f>
        <v/>
      </c>
      <c r="L91" s="199" t="str">
        <f>IFERROR(IF(INDEX(CSV用中間!N:N,MATCH(ROW(L86),CSV用中間!$B:$B,0))="","",INDEX(CSV用中間!N:N,MATCH(ROW(L86),CSV用中間!$B:$B,0))),"")</f>
        <v/>
      </c>
      <c r="M91" s="199" t="str">
        <f>IFERROR(IF(INDEX(CSV用中間!O:O,MATCH(ROW(M86),CSV用中間!$B:$B,0))="","",INDEX(CSV用中間!O:O,MATCH(ROW(M86),CSV用中間!$B:$B,0))),"")</f>
        <v/>
      </c>
      <c r="N91" s="199" t="str">
        <f>IFERROR(IF(INDEX(CSV用中間!P:P,MATCH(ROW(N86),CSV用中間!$B:$B,0))="","",INDEX(CSV用中間!P:P,MATCH(ROW(N86),CSV用中間!$B:$B,0))),"")</f>
        <v/>
      </c>
    </row>
    <row r="92" spans="1:14" x14ac:dyDescent="0.4">
      <c r="A92" s="199" t="str">
        <f>IFERROR(IF(INDEX(CSV用中間!C:C,MATCH(ROW(A87),CSV用中間!$B:$B,0))="","",INDEX(CSV用中間!C:C,MATCH(ROW(A87),CSV用中間!$B:$B,0))),"")</f>
        <v/>
      </c>
      <c r="B92" s="199" t="str">
        <f>IFERROR(IF(INDEX(CSV用中間!D:D,MATCH(ROW(B87),CSV用中間!$B:$B,0))="","",INDEX(CSV用中間!D:D,MATCH(ROW(B87),CSV用中間!$B:$B,0))),"")</f>
        <v/>
      </c>
      <c r="C92" s="199" t="str">
        <f>IFERROR(IF(INDEX(CSV用中間!E:E,MATCH(ROW(C87),CSV用中間!$B:$B,0))="","",INDEX(CSV用中間!E:E,MATCH(ROW(C87),CSV用中間!$B:$B,0))),"")</f>
        <v/>
      </c>
      <c r="D92" s="199" t="str">
        <f>IFERROR(IF(INDEX(CSV用中間!F:F,MATCH(ROW(D87),CSV用中間!$B:$B,0))="","",INDEX(CSV用中間!F:F,MATCH(ROW(D87),CSV用中間!$B:$B,0))),"")</f>
        <v/>
      </c>
      <c r="E92" s="199" t="str">
        <f>IFERROR(IF(INDEX(CSV用中間!G:G,MATCH(ROW(E87),CSV用中間!$B:$B,0))="","",INDEX(CSV用中間!G:G,MATCH(ROW(E87),CSV用中間!$B:$B,0))),"")</f>
        <v/>
      </c>
      <c r="F92" s="199" t="str">
        <f>IFERROR(IF(INDEX(CSV用中間!H:H,MATCH(ROW(F87),CSV用中間!$B:$B,0))="","",INDEX(CSV用中間!H:H,MATCH(ROW(F87),CSV用中間!$B:$B,0))),"")</f>
        <v/>
      </c>
      <c r="G92" s="199" t="str">
        <f>IFERROR(IF(INDEX(CSV用中間!I:I,MATCH(ROW(G87),CSV用中間!$B:$B,0))="","",INDEX(CSV用中間!I:I,MATCH(ROW(G87),CSV用中間!$B:$B,0))),"")</f>
        <v/>
      </c>
      <c r="H92" s="199" t="str">
        <f>IFERROR(IF(INDEX(CSV用中間!J:J,MATCH(ROW(H87),CSV用中間!$B:$B,0))="","",INDEX(CSV用中間!J:J,MATCH(ROW(H87),CSV用中間!$B:$B,0))),"")</f>
        <v/>
      </c>
      <c r="I92" s="199" t="str">
        <f>IFERROR(IF(INDEX(CSV用中間!K:K,MATCH(ROW(I87),CSV用中間!$B:$B,0))="","",INDEX(CSV用中間!K:K,MATCH(ROW(I87),CSV用中間!$B:$B,0))),"")</f>
        <v/>
      </c>
      <c r="J92" s="199" t="str">
        <f>IFERROR(IF(INDEX(CSV用中間!L:L,MATCH(ROW(J87),CSV用中間!$B:$B,0))="","",INDEX(CSV用中間!L:L,MATCH(ROW(J87),CSV用中間!$B:$B,0))),"")</f>
        <v/>
      </c>
      <c r="K92" s="199" t="str">
        <f>IFERROR(IF(INDEX(CSV用中間!M:M,MATCH(ROW(K87),CSV用中間!$B:$B,0))="","",INDEX(CSV用中間!M:M,MATCH(ROW(K87),CSV用中間!$B:$B,0))),"")</f>
        <v/>
      </c>
      <c r="L92" s="199" t="str">
        <f>IFERROR(IF(INDEX(CSV用中間!N:N,MATCH(ROW(L87),CSV用中間!$B:$B,0))="","",INDEX(CSV用中間!N:N,MATCH(ROW(L87),CSV用中間!$B:$B,0))),"")</f>
        <v/>
      </c>
      <c r="M92" s="199" t="str">
        <f>IFERROR(IF(INDEX(CSV用中間!O:O,MATCH(ROW(M87),CSV用中間!$B:$B,0))="","",INDEX(CSV用中間!O:O,MATCH(ROW(M87),CSV用中間!$B:$B,0))),"")</f>
        <v/>
      </c>
      <c r="N92" s="199" t="str">
        <f>IFERROR(IF(INDEX(CSV用中間!P:P,MATCH(ROW(N87),CSV用中間!$B:$B,0))="","",INDEX(CSV用中間!P:P,MATCH(ROW(N87),CSV用中間!$B:$B,0))),"")</f>
        <v/>
      </c>
    </row>
    <row r="93" spans="1:14" x14ac:dyDescent="0.4">
      <c r="A93" s="199" t="str">
        <f>IFERROR(IF(INDEX(CSV用中間!C:C,MATCH(ROW(A88),CSV用中間!$B:$B,0))="","",INDEX(CSV用中間!C:C,MATCH(ROW(A88),CSV用中間!$B:$B,0))),"")</f>
        <v/>
      </c>
      <c r="B93" s="199" t="str">
        <f>IFERROR(IF(INDEX(CSV用中間!D:D,MATCH(ROW(B88),CSV用中間!$B:$B,0))="","",INDEX(CSV用中間!D:D,MATCH(ROW(B88),CSV用中間!$B:$B,0))),"")</f>
        <v/>
      </c>
      <c r="C93" s="199" t="str">
        <f>IFERROR(IF(INDEX(CSV用中間!E:E,MATCH(ROW(C88),CSV用中間!$B:$B,0))="","",INDEX(CSV用中間!E:E,MATCH(ROW(C88),CSV用中間!$B:$B,0))),"")</f>
        <v/>
      </c>
      <c r="D93" s="199" t="str">
        <f>IFERROR(IF(INDEX(CSV用中間!F:F,MATCH(ROW(D88),CSV用中間!$B:$B,0))="","",INDEX(CSV用中間!F:F,MATCH(ROW(D88),CSV用中間!$B:$B,0))),"")</f>
        <v/>
      </c>
      <c r="E93" s="199" t="str">
        <f>IFERROR(IF(INDEX(CSV用中間!G:G,MATCH(ROW(E88),CSV用中間!$B:$B,0))="","",INDEX(CSV用中間!G:G,MATCH(ROW(E88),CSV用中間!$B:$B,0))),"")</f>
        <v/>
      </c>
      <c r="F93" s="199" t="str">
        <f>IFERROR(IF(INDEX(CSV用中間!H:H,MATCH(ROW(F88),CSV用中間!$B:$B,0))="","",INDEX(CSV用中間!H:H,MATCH(ROW(F88),CSV用中間!$B:$B,0))),"")</f>
        <v/>
      </c>
      <c r="G93" s="199" t="str">
        <f>IFERROR(IF(INDEX(CSV用中間!I:I,MATCH(ROW(G88),CSV用中間!$B:$B,0))="","",INDEX(CSV用中間!I:I,MATCH(ROW(G88),CSV用中間!$B:$B,0))),"")</f>
        <v/>
      </c>
      <c r="H93" s="199" t="str">
        <f>IFERROR(IF(INDEX(CSV用中間!J:J,MATCH(ROW(H88),CSV用中間!$B:$B,0))="","",INDEX(CSV用中間!J:J,MATCH(ROW(H88),CSV用中間!$B:$B,0))),"")</f>
        <v/>
      </c>
      <c r="I93" s="199" t="str">
        <f>IFERROR(IF(INDEX(CSV用中間!K:K,MATCH(ROW(I88),CSV用中間!$B:$B,0))="","",INDEX(CSV用中間!K:K,MATCH(ROW(I88),CSV用中間!$B:$B,0))),"")</f>
        <v/>
      </c>
      <c r="J93" s="199" t="str">
        <f>IFERROR(IF(INDEX(CSV用中間!L:L,MATCH(ROW(J88),CSV用中間!$B:$B,0))="","",INDEX(CSV用中間!L:L,MATCH(ROW(J88),CSV用中間!$B:$B,0))),"")</f>
        <v/>
      </c>
      <c r="K93" s="199" t="str">
        <f>IFERROR(IF(INDEX(CSV用中間!M:M,MATCH(ROW(K88),CSV用中間!$B:$B,0))="","",INDEX(CSV用中間!M:M,MATCH(ROW(K88),CSV用中間!$B:$B,0))),"")</f>
        <v/>
      </c>
      <c r="L93" s="199" t="str">
        <f>IFERROR(IF(INDEX(CSV用中間!N:N,MATCH(ROW(L88),CSV用中間!$B:$B,0))="","",INDEX(CSV用中間!N:N,MATCH(ROW(L88),CSV用中間!$B:$B,0))),"")</f>
        <v/>
      </c>
      <c r="M93" s="199" t="str">
        <f>IFERROR(IF(INDEX(CSV用中間!O:O,MATCH(ROW(M88),CSV用中間!$B:$B,0))="","",INDEX(CSV用中間!O:O,MATCH(ROW(M88),CSV用中間!$B:$B,0))),"")</f>
        <v/>
      </c>
      <c r="N93" s="199" t="str">
        <f>IFERROR(IF(INDEX(CSV用中間!P:P,MATCH(ROW(N88),CSV用中間!$B:$B,0))="","",INDEX(CSV用中間!P:P,MATCH(ROW(N88),CSV用中間!$B:$B,0))),"")</f>
        <v/>
      </c>
    </row>
    <row r="94" spans="1:14" x14ac:dyDescent="0.4">
      <c r="A94" s="199" t="str">
        <f>IFERROR(IF(INDEX(CSV用中間!C:C,MATCH(ROW(A89),CSV用中間!$B:$B,0))="","",INDEX(CSV用中間!C:C,MATCH(ROW(A89),CSV用中間!$B:$B,0))),"")</f>
        <v/>
      </c>
      <c r="B94" s="199" t="str">
        <f>IFERROR(IF(INDEX(CSV用中間!D:D,MATCH(ROW(B89),CSV用中間!$B:$B,0))="","",INDEX(CSV用中間!D:D,MATCH(ROW(B89),CSV用中間!$B:$B,0))),"")</f>
        <v/>
      </c>
      <c r="C94" s="199" t="str">
        <f>IFERROR(IF(INDEX(CSV用中間!E:E,MATCH(ROW(C89),CSV用中間!$B:$B,0))="","",INDEX(CSV用中間!E:E,MATCH(ROW(C89),CSV用中間!$B:$B,0))),"")</f>
        <v/>
      </c>
      <c r="D94" s="199" t="str">
        <f>IFERROR(IF(INDEX(CSV用中間!F:F,MATCH(ROW(D89),CSV用中間!$B:$B,0))="","",INDEX(CSV用中間!F:F,MATCH(ROW(D89),CSV用中間!$B:$B,0))),"")</f>
        <v/>
      </c>
      <c r="E94" s="199" t="str">
        <f>IFERROR(IF(INDEX(CSV用中間!G:G,MATCH(ROW(E89),CSV用中間!$B:$B,0))="","",INDEX(CSV用中間!G:G,MATCH(ROW(E89),CSV用中間!$B:$B,0))),"")</f>
        <v/>
      </c>
      <c r="F94" s="199" t="str">
        <f>IFERROR(IF(INDEX(CSV用中間!H:H,MATCH(ROW(F89),CSV用中間!$B:$B,0))="","",INDEX(CSV用中間!H:H,MATCH(ROW(F89),CSV用中間!$B:$B,0))),"")</f>
        <v/>
      </c>
      <c r="G94" s="199" t="str">
        <f>IFERROR(IF(INDEX(CSV用中間!I:I,MATCH(ROW(G89),CSV用中間!$B:$B,0))="","",INDEX(CSV用中間!I:I,MATCH(ROW(G89),CSV用中間!$B:$B,0))),"")</f>
        <v/>
      </c>
      <c r="H94" s="199" t="str">
        <f>IFERROR(IF(INDEX(CSV用中間!J:J,MATCH(ROW(H89),CSV用中間!$B:$B,0))="","",INDEX(CSV用中間!J:J,MATCH(ROW(H89),CSV用中間!$B:$B,0))),"")</f>
        <v/>
      </c>
      <c r="I94" s="199" t="str">
        <f>IFERROR(IF(INDEX(CSV用中間!K:K,MATCH(ROW(I89),CSV用中間!$B:$B,0))="","",INDEX(CSV用中間!K:K,MATCH(ROW(I89),CSV用中間!$B:$B,0))),"")</f>
        <v/>
      </c>
      <c r="J94" s="199" t="str">
        <f>IFERROR(IF(INDEX(CSV用中間!L:L,MATCH(ROW(J89),CSV用中間!$B:$B,0))="","",INDEX(CSV用中間!L:L,MATCH(ROW(J89),CSV用中間!$B:$B,0))),"")</f>
        <v/>
      </c>
      <c r="K94" s="199" t="str">
        <f>IFERROR(IF(INDEX(CSV用中間!M:M,MATCH(ROW(K89),CSV用中間!$B:$B,0))="","",INDEX(CSV用中間!M:M,MATCH(ROW(K89),CSV用中間!$B:$B,0))),"")</f>
        <v/>
      </c>
      <c r="L94" s="199" t="str">
        <f>IFERROR(IF(INDEX(CSV用中間!N:N,MATCH(ROW(L89),CSV用中間!$B:$B,0))="","",INDEX(CSV用中間!N:N,MATCH(ROW(L89),CSV用中間!$B:$B,0))),"")</f>
        <v/>
      </c>
      <c r="M94" s="199" t="str">
        <f>IFERROR(IF(INDEX(CSV用中間!O:O,MATCH(ROW(M89),CSV用中間!$B:$B,0))="","",INDEX(CSV用中間!O:O,MATCH(ROW(M89),CSV用中間!$B:$B,0))),"")</f>
        <v/>
      </c>
      <c r="N94" s="199" t="str">
        <f>IFERROR(IF(INDEX(CSV用中間!P:P,MATCH(ROW(N89),CSV用中間!$B:$B,0))="","",INDEX(CSV用中間!P:P,MATCH(ROW(N89),CSV用中間!$B:$B,0))),"")</f>
        <v/>
      </c>
    </row>
    <row r="95" spans="1:14" x14ac:dyDescent="0.4">
      <c r="A95" s="199" t="str">
        <f>IFERROR(IF(INDEX(CSV用中間!C:C,MATCH(ROW(A90),CSV用中間!$B:$B,0))="","",INDEX(CSV用中間!C:C,MATCH(ROW(A90),CSV用中間!$B:$B,0))),"")</f>
        <v/>
      </c>
      <c r="B95" s="199" t="str">
        <f>IFERROR(IF(INDEX(CSV用中間!D:D,MATCH(ROW(B90),CSV用中間!$B:$B,0))="","",INDEX(CSV用中間!D:D,MATCH(ROW(B90),CSV用中間!$B:$B,0))),"")</f>
        <v/>
      </c>
      <c r="C95" s="199" t="str">
        <f>IFERROR(IF(INDEX(CSV用中間!E:E,MATCH(ROW(C90),CSV用中間!$B:$B,0))="","",INDEX(CSV用中間!E:E,MATCH(ROW(C90),CSV用中間!$B:$B,0))),"")</f>
        <v/>
      </c>
      <c r="D95" s="199" t="str">
        <f>IFERROR(IF(INDEX(CSV用中間!F:F,MATCH(ROW(D90),CSV用中間!$B:$B,0))="","",INDEX(CSV用中間!F:F,MATCH(ROW(D90),CSV用中間!$B:$B,0))),"")</f>
        <v/>
      </c>
      <c r="E95" s="199" t="str">
        <f>IFERROR(IF(INDEX(CSV用中間!G:G,MATCH(ROW(E90),CSV用中間!$B:$B,0))="","",INDEX(CSV用中間!G:G,MATCH(ROW(E90),CSV用中間!$B:$B,0))),"")</f>
        <v/>
      </c>
      <c r="F95" s="199" t="str">
        <f>IFERROR(IF(INDEX(CSV用中間!H:H,MATCH(ROW(F90),CSV用中間!$B:$B,0))="","",INDEX(CSV用中間!H:H,MATCH(ROW(F90),CSV用中間!$B:$B,0))),"")</f>
        <v/>
      </c>
      <c r="G95" s="199" t="str">
        <f>IFERROR(IF(INDEX(CSV用中間!I:I,MATCH(ROW(G90),CSV用中間!$B:$B,0))="","",INDEX(CSV用中間!I:I,MATCH(ROW(G90),CSV用中間!$B:$B,0))),"")</f>
        <v/>
      </c>
      <c r="H95" s="199" t="str">
        <f>IFERROR(IF(INDEX(CSV用中間!J:J,MATCH(ROW(H90),CSV用中間!$B:$B,0))="","",INDEX(CSV用中間!J:J,MATCH(ROW(H90),CSV用中間!$B:$B,0))),"")</f>
        <v/>
      </c>
      <c r="I95" s="199" t="str">
        <f>IFERROR(IF(INDEX(CSV用中間!K:K,MATCH(ROW(I90),CSV用中間!$B:$B,0))="","",INDEX(CSV用中間!K:K,MATCH(ROW(I90),CSV用中間!$B:$B,0))),"")</f>
        <v/>
      </c>
      <c r="J95" s="199" t="str">
        <f>IFERROR(IF(INDEX(CSV用中間!L:L,MATCH(ROW(J90),CSV用中間!$B:$B,0))="","",INDEX(CSV用中間!L:L,MATCH(ROW(J90),CSV用中間!$B:$B,0))),"")</f>
        <v/>
      </c>
      <c r="K95" s="199" t="str">
        <f>IFERROR(IF(INDEX(CSV用中間!M:M,MATCH(ROW(K90),CSV用中間!$B:$B,0))="","",INDEX(CSV用中間!M:M,MATCH(ROW(K90),CSV用中間!$B:$B,0))),"")</f>
        <v/>
      </c>
      <c r="L95" s="199" t="str">
        <f>IFERROR(IF(INDEX(CSV用中間!N:N,MATCH(ROW(L90),CSV用中間!$B:$B,0))="","",INDEX(CSV用中間!N:N,MATCH(ROW(L90),CSV用中間!$B:$B,0))),"")</f>
        <v/>
      </c>
      <c r="M95" s="199" t="str">
        <f>IFERROR(IF(INDEX(CSV用中間!O:O,MATCH(ROW(M90),CSV用中間!$B:$B,0))="","",INDEX(CSV用中間!O:O,MATCH(ROW(M90),CSV用中間!$B:$B,0))),"")</f>
        <v/>
      </c>
      <c r="N95" s="199" t="str">
        <f>IFERROR(IF(INDEX(CSV用中間!P:P,MATCH(ROW(N90),CSV用中間!$B:$B,0))="","",INDEX(CSV用中間!P:P,MATCH(ROW(N90),CSV用中間!$B:$B,0))),"")</f>
        <v/>
      </c>
    </row>
    <row r="96" spans="1:14" x14ac:dyDescent="0.4">
      <c r="A96" s="199" t="str">
        <f>IFERROR(IF(INDEX(CSV用中間!C:C,MATCH(ROW(A91),CSV用中間!$B:$B,0))="","",INDEX(CSV用中間!C:C,MATCH(ROW(A91),CSV用中間!$B:$B,0))),"")</f>
        <v/>
      </c>
      <c r="B96" s="199" t="str">
        <f>IFERROR(IF(INDEX(CSV用中間!D:D,MATCH(ROW(B91),CSV用中間!$B:$B,0))="","",INDEX(CSV用中間!D:D,MATCH(ROW(B91),CSV用中間!$B:$B,0))),"")</f>
        <v/>
      </c>
      <c r="C96" s="199" t="str">
        <f>IFERROR(IF(INDEX(CSV用中間!E:E,MATCH(ROW(C91),CSV用中間!$B:$B,0))="","",INDEX(CSV用中間!E:E,MATCH(ROW(C91),CSV用中間!$B:$B,0))),"")</f>
        <v/>
      </c>
      <c r="D96" s="199" t="str">
        <f>IFERROR(IF(INDEX(CSV用中間!F:F,MATCH(ROW(D91),CSV用中間!$B:$B,0))="","",INDEX(CSV用中間!F:F,MATCH(ROW(D91),CSV用中間!$B:$B,0))),"")</f>
        <v/>
      </c>
      <c r="E96" s="199" t="str">
        <f>IFERROR(IF(INDEX(CSV用中間!G:G,MATCH(ROW(E91),CSV用中間!$B:$B,0))="","",INDEX(CSV用中間!G:G,MATCH(ROW(E91),CSV用中間!$B:$B,0))),"")</f>
        <v/>
      </c>
      <c r="F96" s="199" t="str">
        <f>IFERROR(IF(INDEX(CSV用中間!H:H,MATCH(ROW(F91),CSV用中間!$B:$B,0))="","",INDEX(CSV用中間!H:H,MATCH(ROW(F91),CSV用中間!$B:$B,0))),"")</f>
        <v/>
      </c>
      <c r="G96" s="199" t="str">
        <f>IFERROR(IF(INDEX(CSV用中間!I:I,MATCH(ROW(G91),CSV用中間!$B:$B,0))="","",INDEX(CSV用中間!I:I,MATCH(ROW(G91),CSV用中間!$B:$B,0))),"")</f>
        <v/>
      </c>
      <c r="H96" s="199" t="str">
        <f>IFERROR(IF(INDEX(CSV用中間!J:J,MATCH(ROW(H91),CSV用中間!$B:$B,0))="","",INDEX(CSV用中間!J:J,MATCH(ROW(H91),CSV用中間!$B:$B,0))),"")</f>
        <v/>
      </c>
      <c r="I96" s="199" t="str">
        <f>IFERROR(IF(INDEX(CSV用中間!K:K,MATCH(ROW(I91),CSV用中間!$B:$B,0))="","",INDEX(CSV用中間!K:K,MATCH(ROW(I91),CSV用中間!$B:$B,0))),"")</f>
        <v/>
      </c>
      <c r="J96" s="199" t="str">
        <f>IFERROR(IF(INDEX(CSV用中間!L:L,MATCH(ROW(J91),CSV用中間!$B:$B,0))="","",INDEX(CSV用中間!L:L,MATCH(ROW(J91),CSV用中間!$B:$B,0))),"")</f>
        <v/>
      </c>
      <c r="K96" s="199" t="str">
        <f>IFERROR(IF(INDEX(CSV用中間!M:M,MATCH(ROW(K91),CSV用中間!$B:$B,0))="","",INDEX(CSV用中間!M:M,MATCH(ROW(K91),CSV用中間!$B:$B,0))),"")</f>
        <v/>
      </c>
      <c r="L96" s="199" t="str">
        <f>IFERROR(IF(INDEX(CSV用中間!N:N,MATCH(ROW(L91),CSV用中間!$B:$B,0))="","",INDEX(CSV用中間!N:N,MATCH(ROW(L91),CSV用中間!$B:$B,0))),"")</f>
        <v/>
      </c>
      <c r="M96" s="199" t="str">
        <f>IFERROR(IF(INDEX(CSV用中間!O:O,MATCH(ROW(M91),CSV用中間!$B:$B,0))="","",INDEX(CSV用中間!O:O,MATCH(ROW(M91),CSV用中間!$B:$B,0))),"")</f>
        <v/>
      </c>
      <c r="N96" s="199" t="str">
        <f>IFERROR(IF(INDEX(CSV用中間!P:P,MATCH(ROW(N91),CSV用中間!$B:$B,0))="","",INDEX(CSV用中間!P:P,MATCH(ROW(N91),CSV用中間!$B:$B,0))),"")</f>
        <v/>
      </c>
    </row>
    <row r="97" spans="1:14" x14ac:dyDescent="0.4">
      <c r="A97" s="199" t="str">
        <f>IFERROR(IF(INDEX(CSV用中間!C:C,MATCH(ROW(A92),CSV用中間!$B:$B,0))="","",INDEX(CSV用中間!C:C,MATCH(ROW(A92),CSV用中間!$B:$B,0))),"")</f>
        <v/>
      </c>
      <c r="B97" s="199" t="str">
        <f>IFERROR(IF(INDEX(CSV用中間!D:D,MATCH(ROW(B92),CSV用中間!$B:$B,0))="","",INDEX(CSV用中間!D:D,MATCH(ROW(B92),CSV用中間!$B:$B,0))),"")</f>
        <v/>
      </c>
      <c r="C97" s="199" t="str">
        <f>IFERROR(IF(INDEX(CSV用中間!E:E,MATCH(ROW(C92),CSV用中間!$B:$B,0))="","",INDEX(CSV用中間!E:E,MATCH(ROW(C92),CSV用中間!$B:$B,0))),"")</f>
        <v/>
      </c>
      <c r="D97" s="199" t="str">
        <f>IFERROR(IF(INDEX(CSV用中間!F:F,MATCH(ROW(D92),CSV用中間!$B:$B,0))="","",INDEX(CSV用中間!F:F,MATCH(ROW(D92),CSV用中間!$B:$B,0))),"")</f>
        <v/>
      </c>
      <c r="E97" s="199" t="str">
        <f>IFERROR(IF(INDEX(CSV用中間!G:G,MATCH(ROW(E92),CSV用中間!$B:$B,0))="","",INDEX(CSV用中間!G:G,MATCH(ROW(E92),CSV用中間!$B:$B,0))),"")</f>
        <v/>
      </c>
      <c r="F97" s="199" t="str">
        <f>IFERROR(IF(INDEX(CSV用中間!H:H,MATCH(ROW(F92),CSV用中間!$B:$B,0))="","",INDEX(CSV用中間!H:H,MATCH(ROW(F92),CSV用中間!$B:$B,0))),"")</f>
        <v/>
      </c>
      <c r="G97" s="199" t="str">
        <f>IFERROR(IF(INDEX(CSV用中間!I:I,MATCH(ROW(G92),CSV用中間!$B:$B,0))="","",INDEX(CSV用中間!I:I,MATCH(ROW(G92),CSV用中間!$B:$B,0))),"")</f>
        <v/>
      </c>
      <c r="H97" s="199" t="str">
        <f>IFERROR(IF(INDEX(CSV用中間!J:J,MATCH(ROW(H92),CSV用中間!$B:$B,0))="","",INDEX(CSV用中間!J:J,MATCH(ROW(H92),CSV用中間!$B:$B,0))),"")</f>
        <v/>
      </c>
      <c r="I97" s="199" t="str">
        <f>IFERROR(IF(INDEX(CSV用中間!K:K,MATCH(ROW(I92),CSV用中間!$B:$B,0))="","",INDEX(CSV用中間!K:K,MATCH(ROW(I92),CSV用中間!$B:$B,0))),"")</f>
        <v/>
      </c>
      <c r="J97" s="199" t="str">
        <f>IFERROR(IF(INDEX(CSV用中間!L:L,MATCH(ROW(J92),CSV用中間!$B:$B,0))="","",INDEX(CSV用中間!L:L,MATCH(ROW(J92),CSV用中間!$B:$B,0))),"")</f>
        <v/>
      </c>
      <c r="K97" s="199" t="str">
        <f>IFERROR(IF(INDEX(CSV用中間!M:M,MATCH(ROW(K92),CSV用中間!$B:$B,0))="","",INDEX(CSV用中間!M:M,MATCH(ROW(K92),CSV用中間!$B:$B,0))),"")</f>
        <v/>
      </c>
      <c r="L97" s="199" t="str">
        <f>IFERROR(IF(INDEX(CSV用中間!N:N,MATCH(ROW(L92),CSV用中間!$B:$B,0))="","",INDEX(CSV用中間!N:N,MATCH(ROW(L92),CSV用中間!$B:$B,0))),"")</f>
        <v/>
      </c>
      <c r="M97" s="199" t="str">
        <f>IFERROR(IF(INDEX(CSV用中間!O:O,MATCH(ROW(M92),CSV用中間!$B:$B,0))="","",INDEX(CSV用中間!O:O,MATCH(ROW(M92),CSV用中間!$B:$B,0))),"")</f>
        <v/>
      </c>
      <c r="N97" s="199" t="str">
        <f>IFERROR(IF(INDEX(CSV用中間!P:P,MATCH(ROW(N92),CSV用中間!$B:$B,0))="","",INDEX(CSV用中間!P:P,MATCH(ROW(N92),CSV用中間!$B:$B,0))),"")</f>
        <v/>
      </c>
    </row>
    <row r="98" spans="1:14" x14ac:dyDescent="0.4">
      <c r="A98" s="199" t="str">
        <f>IFERROR(IF(INDEX(CSV用中間!C:C,MATCH(ROW(A93),CSV用中間!$B:$B,0))="","",INDEX(CSV用中間!C:C,MATCH(ROW(A93),CSV用中間!$B:$B,0))),"")</f>
        <v/>
      </c>
      <c r="B98" s="199" t="str">
        <f>IFERROR(IF(INDEX(CSV用中間!D:D,MATCH(ROW(B93),CSV用中間!$B:$B,0))="","",INDEX(CSV用中間!D:D,MATCH(ROW(B93),CSV用中間!$B:$B,0))),"")</f>
        <v/>
      </c>
      <c r="C98" s="199" t="str">
        <f>IFERROR(IF(INDEX(CSV用中間!E:E,MATCH(ROW(C93),CSV用中間!$B:$B,0))="","",INDEX(CSV用中間!E:E,MATCH(ROW(C93),CSV用中間!$B:$B,0))),"")</f>
        <v/>
      </c>
      <c r="D98" s="199" t="str">
        <f>IFERROR(IF(INDEX(CSV用中間!F:F,MATCH(ROW(D93),CSV用中間!$B:$B,0))="","",INDEX(CSV用中間!F:F,MATCH(ROW(D93),CSV用中間!$B:$B,0))),"")</f>
        <v/>
      </c>
      <c r="E98" s="199" t="str">
        <f>IFERROR(IF(INDEX(CSV用中間!G:G,MATCH(ROW(E93),CSV用中間!$B:$B,0))="","",INDEX(CSV用中間!G:G,MATCH(ROW(E93),CSV用中間!$B:$B,0))),"")</f>
        <v/>
      </c>
      <c r="F98" s="199" t="str">
        <f>IFERROR(IF(INDEX(CSV用中間!H:H,MATCH(ROW(F93),CSV用中間!$B:$B,0))="","",INDEX(CSV用中間!H:H,MATCH(ROW(F93),CSV用中間!$B:$B,0))),"")</f>
        <v/>
      </c>
      <c r="G98" s="199" t="str">
        <f>IFERROR(IF(INDEX(CSV用中間!I:I,MATCH(ROW(G93),CSV用中間!$B:$B,0))="","",INDEX(CSV用中間!I:I,MATCH(ROW(G93),CSV用中間!$B:$B,0))),"")</f>
        <v/>
      </c>
      <c r="H98" s="199" t="str">
        <f>IFERROR(IF(INDEX(CSV用中間!J:J,MATCH(ROW(H93),CSV用中間!$B:$B,0))="","",INDEX(CSV用中間!J:J,MATCH(ROW(H93),CSV用中間!$B:$B,0))),"")</f>
        <v/>
      </c>
      <c r="I98" s="199" t="str">
        <f>IFERROR(IF(INDEX(CSV用中間!K:K,MATCH(ROW(I93),CSV用中間!$B:$B,0))="","",INDEX(CSV用中間!K:K,MATCH(ROW(I93),CSV用中間!$B:$B,0))),"")</f>
        <v/>
      </c>
      <c r="J98" s="199" t="str">
        <f>IFERROR(IF(INDEX(CSV用中間!L:L,MATCH(ROW(J93),CSV用中間!$B:$B,0))="","",INDEX(CSV用中間!L:L,MATCH(ROW(J93),CSV用中間!$B:$B,0))),"")</f>
        <v/>
      </c>
      <c r="K98" s="199" t="str">
        <f>IFERROR(IF(INDEX(CSV用中間!M:M,MATCH(ROW(K93),CSV用中間!$B:$B,0))="","",INDEX(CSV用中間!M:M,MATCH(ROW(K93),CSV用中間!$B:$B,0))),"")</f>
        <v/>
      </c>
      <c r="L98" s="199" t="str">
        <f>IFERROR(IF(INDEX(CSV用中間!N:N,MATCH(ROW(L93),CSV用中間!$B:$B,0))="","",INDEX(CSV用中間!N:N,MATCH(ROW(L93),CSV用中間!$B:$B,0))),"")</f>
        <v/>
      </c>
      <c r="M98" s="199" t="str">
        <f>IFERROR(IF(INDEX(CSV用中間!O:O,MATCH(ROW(M93),CSV用中間!$B:$B,0))="","",INDEX(CSV用中間!O:O,MATCH(ROW(M93),CSV用中間!$B:$B,0))),"")</f>
        <v/>
      </c>
      <c r="N98" s="199" t="str">
        <f>IFERROR(IF(INDEX(CSV用中間!P:P,MATCH(ROW(N93),CSV用中間!$B:$B,0))="","",INDEX(CSV用中間!P:P,MATCH(ROW(N93),CSV用中間!$B:$B,0))),"")</f>
        <v/>
      </c>
    </row>
    <row r="99" spans="1:14" x14ac:dyDescent="0.4">
      <c r="A99" s="199" t="str">
        <f>IFERROR(IF(INDEX(CSV用中間!C:C,MATCH(ROW(A94),CSV用中間!$B:$B,0))="","",INDEX(CSV用中間!C:C,MATCH(ROW(A94),CSV用中間!$B:$B,0))),"")</f>
        <v/>
      </c>
      <c r="B99" s="199" t="str">
        <f>IFERROR(IF(INDEX(CSV用中間!D:D,MATCH(ROW(B94),CSV用中間!$B:$B,0))="","",INDEX(CSV用中間!D:D,MATCH(ROW(B94),CSV用中間!$B:$B,0))),"")</f>
        <v/>
      </c>
      <c r="C99" s="199" t="str">
        <f>IFERROR(IF(INDEX(CSV用中間!E:E,MATCH(ROW(C94),CSV用中間!$B:$B,0))="","",INDEX(CSV用中間!E:E,MATCH(ROW(C94),CSV用中間!$B:$B,0))),"")</f>
        <v/>
      </c>
      <c r="D99" s="199" t="str">
        <f>IFERROR(IF(INDEX(CSV用中間!F:F,MATCH(ROW(D94),CSV用中間!$B:$B,0))="","",INDEX(CSV用中間!F:F,MATCH(ROW(D94),CSV用中間!$B:$B,0))),"")</f>
        <v/>
      </c>
      <c r="E99" s="199" t="str">
        <f>IFERROR(IF(INDEX(CSV用中間!G:G,MATCH(ROW(E94),CSV用中間!$B:$B,0))="","",INDEX(CSV用中間!G:G,MATCH(ROW(E94),CSV用中間!$B:$B,0))),"")</f>
        <v/>
      </c>
      <c r="F99" s="199" t="str">
        <f>IFERROR(IF(INDEX(CSV用中間!H:H,MATCH(ROW(F94),CSV用中間!$B:$B,0))="","",INDEX(CSV用中間!H:H,MATCH(ROW(F94),CSV用中間!$B:$B,0))),"")</f>
        <v/>
      </c>
      <c r="G99" s="199" t="str">
        <f>IFERROR(IF(INDEX(CSV用中間!I:I,MATCH(ROW(G94),CSV用中間!$B:$B,0))="","",INDEX(CSV用中間!I:I,MATCH(ROW(G94),CSV用中間!$B:$B,0))),"")</f>
        <v/>
      </c>
      <c r="H99" s="199" t="str">
        <f>IFERROR(IF(INDEX(CSV用中間!J:J,MATCH(ROW(H94),CSV用中間!$B:$B,0))="","",INDEX(CSV用中間!J:J,MATCH(ROW(H94),CSV用中間!$B:$B,0))),"")</f>
        <v/>
      </c>
      <c r="I99" s="199" t="str">
        <f>IFERROR(IF(INDEX(CSV用中間!K:K,MATCH(ROW(I94),CSV用中間!$B:$B,0))="","",INDEX(CSV用中間!K:K,MATCH(ROW(I94),CSV用中間!$B:$B,0))),"")</f>
        <v/>
      </c>
      <c r="J99" s="199" t="str">
        <f>IFERROR(IF(INDEX(CSV用中間!L:L,MATCH(ROW(J94),CSV用中間!$B:$B,0))="","",INDEX(CSV用中間!L:L,MATCH(ROW(J94),CSV用中間!$B:$B,0))),"")</f>
        <v/>
      </c>
      <c r="K99" s="199" t="str">
        <f>IFERROR(IF(INDEX(CSV用中間!M:M,MATCH(ROW(K94),CSV用中間!$B:$B,0))="","",INDEX(CSV用中間!M:M,MATCH(ROW(K94),CSV用中間!$B:$B,0))),"")</f>
        <v/>
      </c>
      <c r="L99" s="199" t="str">
        <f>IFERROR(IF(INDEX(CSV用中間!N:N,MATCH(ROW(L94),CSV用中間!$B:$B,0))="","",INDEX(CSV用中間!N:N,MATCH(ROW(L94),CSV用中間!$B:$B,0))),"")</f>
        <v/>
      </c>
      <c r="M99" s="199" t="str">
        <f>IFERROR(IF(INDEX(CSV用中間!O:O,MATCH(ROW(M94),CSV用中間!$B:$B,0))="","",INDEX(CSV用中間!O:O,MATCH(ROW(M94),CSV用中間!$B:$B,0))),"")</f>
        <v/>
      </c>
      <c r="N99" s="199" t="str">
        <f>IFERROR(IF(INDEX(CSV用中間!P:P,MATCH(ROW(N94),CSV用中間!$B:$B,0))="","",INDEX(CSV用中間!P:P,MATCH(ROW(N94),CSV用中間!$B:$B,0))),"")</f>
        <v/>
      </c>
    </row>
    <row r="100" spans="1:14" x14ac:dyDescent="0.4">
      <c r="A100" s="199" t="str">
        <f>IFERROR(IF(INDEX(CSV用中間!C:C,MATCH(ROW(A95),CSV用中間!$B:$B,0))="","",INDEX(CSV用中間!C:C,MATCH(ROW(A95),CSV用中間!$B:$B,0))),"")</f>
        <v/>
      </c>
      <c r="B100" s="199" t="str">
        <f>IFERROR(IF(INDEX(CSV用中間!D:D,MATCH(ROW(B95),CSV用中間!$B:$B,0))="","",INDEX(CSV用中間!D:D,MATCH(ROW(B95),CSV用中間!$B:$B,0))),"")</f>
        <v/>
      </c>
      <c r="C100" s="199" t="str">
        <f>IFERROR(IF(INDEX(CSV用中間!E:E,MATCH(ROW(C95),CSV用中間!$B:$B,0))="","",INDEX(CSV用中間!E:E,MATCH(ROW(C95),CSV用中間!$B:$B,0))),"")</f>
        <v/>
      </c>
      <c r="D100" s="199" t="str">
        <f>IFERROR(IF(INDEX(CSV用中間!F:F,MATCH(ROW(D95),CSV用中間!$B:$B,0))="","",INDEX(CSV用中間!F:F,MATCH(ROW(D95),CSV用中間!$B:$B,0))),"")</f>
        <v/>
      </c>
      <c r="E100" s="199" t="str">
        <f>IFERROR(IF(INDEX(CSV用中間!G:G,MATCH(ROW(E95),CSV用中間!$B:$B,0))="","",INDEX(CSV用中間!G:G,MATCH(ROW(E95),CSV用中間!$B:$B,0))),"")</f>
        <v/>
      </c>
      <c r="F100" s="199" t="str">
        <f>IFERROR(IF(INDEX(CSV用中間!H:H,MATCH(ROW(F95),CSV用中間!$B:$B,0))="","",INDEX(CSV用中間!H:H,MATCH(ROW(F95),CSV用中間!$B:$B,0))),"")</f>
        <v/>
      </c>
      <c r="G100" s="199" t="str">
        <f>IFERROR(IF(INDEX(CSV用中間!I:I,MATCH(ROW(G95),CSV用中間!$B:$B,0))="","",INDEX(CSV用中間!I:I,MATCH(ROW(G95),CSV用中間!$B:$B,0))),"")</f>
        <v/>
      </c>
      <c r="H100" s="199" t="str">
        <f>IFERROR(IF(INDEX(CSV用中間!J:J,MATCH(ROW(H95),CSV用中間!$B:$B,0))="","",INDEX(CSV用中間!J:J,MATCH(ROW(H95),CSV用中間!$B:$B,0))),"")</f>
        <v/>
      </c>
      <c r="I100" s="199" t="str">
        <f>IFERROR(IF(INDEX(CSV用中間!K:K,MATCH(ROW(I95),CSV用中間!$B:$B,0))="","",INDEX(CSV用中間!K:K,MATCH(ROW(I95),CSV用中間!$B:$B,0))),"")</f>
        <v/>
      </c>
      <c r="J100" s="199" t="str">
        <f>IFERROR(IF(INDEX(CSV用中間!L:L,MATCH(ROW(J95),CSV用中間!$B:$B,0))="","",INDEX(CSV用中間!L:L,MATCH(ROW(J95),CSV用中間!$B:$B,0))),"")</f>
        <v/>
      </c>
      <c r="K100" s="199" t="str">
        <f>IFERROR(IF(INDEX(CSV用中間!M:M,MATCH(ROW(K95),CSV用中間!$B:$B,0))="","",INDEX(CSV用中間!M:M,MATCH(ROW(K95),CSV用中間!$B:$B,0))),"")</f>
        <v/>
      </c>
      <c r="L100" s="199" t="str">
        <f>IFERROR(IF(INDEX(CSV用中間!N:N,MATCH(ROW(L95),CSV用中間!$B:$B,0))="","",INDEX(CSV用中間!N:N,MATCH(ROW(L95),CSV用中間!$B:$B,0))),"")</f>
        <v/>
      </c>
      <c r="M100" s="199" t="str">
        <f>IFERROR(IF(INDEX(CSV用中間!O:O,MATCH(ROW(M95),CSV用中間!$B:$B,0))="","",INDEX(CSV用中間!O:O,MATCH(ROW(M95),CSV用中間!$B:$B,0))),"")</f>
        <v/>
      </c>
      <c r="N100" s="199" t="str">
        <f>IFERROR(IF(INDEX(CSV用中間!P:P,MATCH(ROW(N95),CSV用中間!$B:$B,0))="","",INDEX(CSV用中間!P:P,MATCH(ROW(N95),CSV用中間!$B:$B,0))),"")</f>
        <v/>
      </c>
    </row>
    <row r="101" spans="1:14" x14ac:dyDescent="0.4">
      <c r="A101" s="199" t="str">
        <f>IFERROR(IF(INDEX(CSV用中間!C:C,MATCH(ROW(A96),CSV用中間!$B:$B,0))="","",INDEX(CSV用中間!C:C,MATCH(ROW(A96),CSV用中間!$B:$B,0))),"")</f>
        <v/>
      </c>
      <c r="B101" s="199" t="str">
        <f>IFERROR(IF(INDEX(CSV用中間!D:D,MATCH(ROW(B96),CSV用中間!$B:$B,0))="","",INDEX(CSV用中間!D:D,MATCH(ROW(B96),CSV用中間!$B:$B,0))),"")</f>
        <v/>
      </c>
      <c r="C101" s="199" t="str">
        <f>IFERROR(IF(INDEX(CSV用中間!E:E,MATCH(ROW(C96),CSV用中間!$B:$B,0))="","",INDEX(CSV用中間!E:E,MATCH(ROW(C96),CSV用中間!$B:$B,0))),"")</f>
        <v/>
      </c>
      <c r="D101" s="199" t="str">
        <f>IFERROR(IF(INDEX(CSV用中間!F:F,MATCH(ROW(D96),CSV用中間!$B:$B,0))="","",INDEX(CSV用中間!F:F,MATCH(ROW(D96),CSV用中間!$B:$B,0))),"")</f>
        <v/>
      </c>
      <c r="E101" s="199" t="str">
        <f>IFERROR(IF(INDEX(CSV用中間!G:G,MATCH(ROW(E96),CSV用中間!$B:$B,0))="","",INDEX(CSV用中間!G:G,MATCH(ROW(E96),CSV用中間!$B:$B,0))),"")</f>
        <v/>
      </c>
      <c r="F101" s="199" t="str">
        <f>IFERROR(IF(INDEX(CSV用中間!H:H,MATCH(ROW(F96),CSV用中間!$B:$B,0))="","",INDEX(CSV用中間!H:H,MATCH(ROW(F96),CSV用中間!$B:$B,0))),"")</f>
        <v/>
      </c>
      <c r="G101" s="199" t="str">
        <f>IFERROR(IF(INDEX(CSV用中間!I:I,MATCH(ROW(G96),CSV用中間!$B:$B,0))="","",INDEX(CSV用中間!I:I,MATCH(ROW(G96),CSV用中間!$B:$B,0))),"")</f>
        <v/>
      </c>
      <c r="H101" s="199" t="str">
        <f>IFERROR(IF(INDEX(CSV用中間!J:J,MATCH(ROW(H96),CSV用中間!$B:$B,0))="","",INDEX(CSV用中間!J:J,MATCH(ROW(H96),CSV用中間!$B:$B,0))),"")</f>
        <v/>
      </c>
      <c r="I101" s="199" t="str">
        <f>IFERROR(IF(INDEX(CSV用中間!K:K,MATCH(ROW(I96),CSV用中間!$B:$B,0))="","",INDEX(CSV用中間!K:K,MATCH(ROW(I96),CSV用中間!$B:$B,0))),"")</f>
        <v/>
      </c>
      <c r="J101" s="199" t="str">
        <f>IFERROR(IF(INDEX(CSV用中間!L:L,MATCH(ROW(J96),CSV用中間!$B:$B,0))="","",INDEX(CSV用中間!L:L,MATCH(ROW(J96),CSV用中間!$B:$B,0))),"")</f>
        <v/>
      </c>
      <c r="K101" s="199" t="str">
        <f>IFERROR(IF(INDEX(CSV用中間!M:M,MATCH(ROW(K96),CSV用中間!$B:$B,0))="","",INDEX(CSV用中間!M:M,MATCH(ROW(K96),CSV用中間!$B:$B,0))),"")</f>
        <v/>
      </c>
      <c r="L101" s="199" t="str">
        <f>IFERROR(IF(INDEX(CSV用中間!N:N,MATCH(ROW(L96),CSV用中間!$B:$B,0))="","",INDEX(CSV用中間!N:N,MATCH(ROW(L96),CSV用中間!$B:$B,0))),"")</f>
        <v/>
      </c>
      <c r="M101" s="199" t="str">
        <f>IFERROR(IF(INDEX(CSV用中間!O:O,MATCH(ROW(M96),CSV用中間!$B:$B,0))="","",INDEX(CSV用中間!O:O,MATCH(ROW(M96),CSV用中間!$B:$B,0))),"")</f>
        <v/>
      </c>
      <c r="N101" s="199" t="str">
        <f>IFERROR(IF(INDEX(CSV用中間!P:P,MATCH(ROW(N96),CSV用中間!$B:$B,0))="","",INDEX(CSV用中間!P:P,MATCH(ROW(N96),CSV用中間!$B:$B,0))),"")</f>
        <v/>
      </c>
    </row>
    <row r="102" spans="1:14" x14ac:dyDescent="0.4">
      <c r="A102" s="199" t="str">
        <f>IFERROR(IF(INDEX(CSV用中間!C:C,MATCH(ROW(A97),CSV用中間!$B:$B,0))="","",INDEX(CSV用中間!C:C,MATCH(ROW(A97),CSV用中間!$B:$B,0))),"")</f>
        <v/>
      </c>
      <c r="B102" s="199" t="str">
        <f>IFERROR(IF(INDEX(CSV用中間!D:D,MATCH(ROW(B97),CSV用中間!$B:$B,0))="","",INDEX(CSV用中間!D:D,MATCH(ROW(B97),CSV用中間!$B:$B,0))),"")</f>
        <v/>
      </c>
      <c r="C102" s="199" t="str">
        <f>IFERROR(IF(INDEX(CSV用中間!E:E,MATCH(ROW(C97),CSV用中間!$B:$B,0))="","",INDEX(CSV用中間!E:E,MATCH(ROW(C97),CSV用中間!$B:$B,0))),"")</f>
        <v/>
      </c>
      <c r="D102" s="199" t="str">
        <f>IFERROR(IF(INDEX(CSV用中間!F:F,MATCH(ROW(D97),CSV用中間!$B:$B,0))="","",INDEX(CSV用中間!F:F,MATCH(ROW(D97),CSV用中間!$B:$B,0))),"")</f>
        <v/>
      </c>
      <c r="E102" s="199" t="str">
        <f>IFERROR(IF(INDEX(CSV用中間!G:G,MATCH(ROW(E97),CSV用中間!$B:$B,0))="","",INDEX(CSV用中間!G:G,MATCH(ROW(E97),CSV用中間!$B:$B,0))),"")</f>
        <v/>
      </c>
      <c r="F102" s="199" t="str">
        <f>IFERROR(IF(INDEX(CSV用中間!H:H,MATCH(ROW(F97),CSV用中間!$B:$B,0))="","",INDEX(CSV用中間!H:H,MATCH(ROW(F97),CSV用中間!$B:$B,0))),"")</f>
        <v/>
      </c>
      <c r="G102" s="199" t="str">
        <f>IFERROR(IF(INDEX(CSV用中間!I:I,MATCH(ROW(G97),CSV用中間!$B:$B,0))="","",INDEX(CSV用中間!I:I,MATCH(ROW(G97),CSV用中間!$B:$B,0))),"")</f>
        <v/>
      </c>
      <c r="H102" s="199" t="str">
        <f>IFERROR(IF(INDEX(CSV用中間!J:J,MATCH(ROW(H97),CSV用中間!$B:$B,0))="","",INDEX(CSV用中間!J:J,MATCH(ROW(H97),CSV用中間!$B:$B,0))),"")</f>
        <v/>
      </c>
      <c r="I102" s="199" t="str">
        <f>IFERROR(IF(INDEX(CSV用中間!K:K,MATCH(ROW(I97),CSV用中間!$B:$B,0))="","",INDEX(CSV用中間!K:K,MATCH(ROW(I97),CSV用中間!$B:$B,0))),"")</f>
        <v/>
      </c>
      <c r="J102" s="199" t="str">
        <f>IFERROR(IF(INDEX(CSV用中間!L:L,MATCH(ROW(J97),CSV用中間!$B:$B,0))="","",INDEX(CSV用中間!L:L,MATCH(ROW(J97),CSV用中間!$B:$B,0))),"")</f>
        <v/>
      </c>
      <c r="K102" s="199" t="str">
        <f>IFERROR(IF(INDEX(CSV用中間!M:M,MATCH(ROW(K97),CSV用中間!$B:$B,0))="","",INDEX(CSV用中間!M:M,MATCH(ROW(K97),CSV用中間!$B:$B,0))),"")</f>
        <v/>
      </c>
      <c r="L102" s="199" t="str">
        <f>IFERROR(IF(INDEX(CSV用中間!N:N,MATCH(ROW(L97),CSV用中間!$B:$B,0))="","",INDEX(CSV用中間!N:N,MATCH(ROW(L97),CSV用中間!$B:$B,0))),"")</f>
        <v/>
      </c>
      <c r="M102" s="199" t="str">
        <f>IFERROR(IF(INDEX(CSV用中間!O:O,MATCH(ROW(M97),CSV用中間!$B:$B,0))="","",INDEX(CSV用中間!O:O,MATCH(ROW(M97),CSV用中間!$B:$B,0))),"")</f>
        <v/>
      </c>
      <c r="N102" s="199" t="str">
        <f>IFERROR(IF(INDEX(CSV用中間!P:P,MATCH(ROW(N97),CSV用中間!$B:$B,0))="","",INDEX(CSV用中間!P:P,MATCH(ROW(N97),CSV用中間!$B:$B,0))),"")</f>
        <v/>
      </c>
    </row>
    <row r="103" spans="1:14" x14ac:dyDescent="0.4">
      <c r="A103" s="199" t="str">
        <f>IFERROR(IF(INDEX(CSV用中間!C:C,MATCH(ROW(A98),CSV用中間!$B:$B,0))="","",INDEX(CSV用中間!C:C,MATCH(ROW(A98),CSV用中間!$B:$B,0))),"")</f>
        <v/>
      </c>
      <c r="B103" s="199" t="str">
        <f>IFERROR(IF(INDEX(CSV用中間!D:D,MATCH(ROW(B98),CSV用中間!$B:$B,0))="","",INDEX(CSV用中間!D:D,MATCH(ROW(B98),CSV用中間!$B:$B,0))),"")</f>
        <v/>
      </c>
      <c r="C103" s="199" t="str">
        <f>IFERROR(IF(INDEX(CSV用中間!E:E,MATCH(ROW(C98),CSV用中間!$B:$B,0))="","",INDEX(CSV用中間!E:E,MATCH(ROW(C98),CSV用中間!$B:$B,0))),"")</f>
        <v/>
      </c>
      <c r="D103" s="199" t="str">
        <f>IFERROR(IF(INDEX(CSV用中間!F:F,MATCH(ROW(D98),CSV用中間!$B:$B,0))="","",INDEX(CSV用中間!F:F,MATCH(ROW(D98),CSV用中間!$B:$B,0))),"")</f>
        <v/>
      </c>
      <c r="E103" s="199" t="str">
        <f>IFERROR(IF(INDEX(CSV用中間!G:G,MATCH(ROW(E98),CSV用中間!$B:$B,0))="","",INDEX(CSV用中間!G:G,MATCH(ROW(E98),CSV用中間!$B:$B,0))),"")</f>
        <v/>
      </c>
      <c r="F103" s="199" t="str">
        <f>IFERROR(IF(INDEX(CSV用中間!H:H,MATCH(ROW(F98),CSV用中間!$B:$B,0))="","",INDEX(CSV用中間!H:H,MATCH(ROW(F98),CSV用中間!$B:$B,0))),"")</f>
        <v/>
      </c>
      <c r="G103" s="199" t="str">
        <f>IFERROR(IF(INDEX(CSV用中間!I:I,MATCH(ROW(G98),CSV用中間!$B:$B,0))="","",INDEX(CSV用中間!I:I,MATCH(ROW(G98),CSV用中間!$B:$B,0))),"")</f>
        <v/>
      </c>
      <c r="H103" s="199" t="str">
        <f>IFERROR(IF(INDEX(CSV用中間!J:J,MATCH(ROW(H98),CSV用中間!$B:$B,0))="","",INDEX(CSV用中間!J:J,MATCH(ROW(H98),CSV用中間!$B:$B,0))),"")</f>
        <v/>
      </c>
      <c r="I103" s="199" t="str">
        <f>IFERROR(IF(INDEX(CSV用中間!K:K,MATCH(ROW(I98),CSV用中間!$B:$B,0))="","",INDEX(CSV用中間!K:K,MATCH(ROW(I98),CSV用中間!$B:$B,0))),"")</f>
        <v/>
      </c>
      <c r="J103" s="199" t="str">
        <f>IFERROR(IF(INDEX(CSV用中間!L:L,MATCH(ROW(J98),CSV用中間!$B:$B,0))="","",INDEX(CSV用中間!L:L,MATCH(ROW(J98),CSV用中間!$B:$B,0))),"")</f>
        <v/>
      </c>
      <c r="K103" s="199" t="str">
        <f>IFERROR(IF(INDEX(CSV用中間!M:M,MATCH(ROW(K98),CSV用中間!$B:$B,0))="","",INDEX(CSV用中間!M:M,MATCH(ROW(K98),CSV用中間!$B:$B,0))),"")</f>
        <v/>
      </c>
      <c r="L103" s="199" t="str">
        <f>IFERROR(IF(INDEX(CSV用中間!N:N,MATCH(ROW(L98),CSV用中間!$B:$B,0))="","",INDEX(CSV用中間!N:N,MATCH(ROW(L98),CSV用中間!$B:$B,0))),"")</f>
        <v/>
      </c>
      <c r="M103" s="199" t="str">
        <f>IFERROR(IF(INDEX(CSV用中間!O:O,MATCH(ROW(M98),CSV用中間!$B:$B,0))="","",INDEX(CSV用中間!O:O,MATCH(ROW(M98),CSV用中間!$B:$B,0))),"")</f>
        <v/>
      </c>
      <c r="N103" s="199" t="str">
        <f>IFERROR(IF(INDEX(CSV用中間!P:P,MATCH(ROW(N98),CSV用中間!$B:$B,0))="","",INDEX(CSV用中間!P:P,MATCH(ROW(N98),CSV用中間!$B:$B,0))),"")</f>
        <v/>
      </c>
    </row>
    <row r="104" spans="1:14" x14ac:dyDescent="0.4">
      <c r="A104" s="199" t="str">
        <f>IFERROR(IF(INDEX(CSV用中間!C:C,MATCH(ROW(A99),CSV用中間!$B:$B,0))="","",INDEX(CSV用中間!C:C,MATCH(ROW(A99),CSV用中間!$B:$B,0))),"")</f>
        <v/>
      </c>
      <c r="B104" s="199" t="str">
        <f>IFERROR(IF(INDEX(CSV用中間!D:D,MATCH(ROW(B99),CSV用中間!$B:$B,0))="","",INDEX(CSV用中間!D:D,MATCH(ROW(B99),CSV用中間!$B:$B,0))),"")</f>
        <v/>
      </c>
      <c r="C104" s="199" t="str">
        <f>IFERROR(IF(INDEX(CSV用中間!E:E,MATCH(ROW(C99),CSV用中間!$B:$B,0))="","",INDEX(CSV用中間!E:E,MATCH(ROW(C99),CSV用中間!$B:$B,0))),"")</f>
        <v/>
      </c>
      <c r="D104" s="199" t="str">
        <f>IFERROR(IF(INDEX(CSV用中間!F:F,MATCH(ROW(D99),CSV用中間!$B:$B,0))="","",INDEX(CSV用中間!F:F,MATCH(ROW(D99),CSV用中間!$B:$B,0))),"")</f>
        <v/>
      </c>
      <c r="E104" s="199" t="str">
        <f>IFERROR(IF(INDEX(CSV用中間!G:G,MATCH(ROW(E99),CSV用中間!$B:$B,0))="","",INDEX(CSV用中間!G:G,MATCH(ROW(E99),CSV用中間!$B:$B,0))),"")</f>
        <v/>
      </c>
      <c r="F104" s="199" t="str">
        <f>IFERROR(IF(INDEX(CSV用中間!H:H,MATCH(ROW(F99),CSV用中間!$B:$B,0))="","",INDEX(CSV用中間!H:H,MATCH(ROW(F99),CSV用中間!$B:$B,0))),"")</f>
        <v/>
      </c>
      <c r="G104" s="199" t="str">
        <f>IFERROR(IF(INDEX(CSV用中間!I:I,MATCH(ROW(G99),CSV用中間!$B:$B,0))="","",INDEX(CSV用中間!I:I,MATCH(ROW(G99),CSV用中間!$B:$B,0))),"")</f>
        <v/>
      </c>
      <c r="H104" s="199" t="str">
        <f>IFERROR(IF(INDEX(CSV用中間!J:J,MATCH(ROW(H99),CSV用中間!$B:$B,0))="","",INDEX(CSV用中間!J:J,MATCH(ROW(H99),CSV用中間!$B:$B,0))),"")</f>
        <v/>
      </c>
      <c r="I104" s="199" t="str">
        <f>IFERROR(IF(INDEX(CSV用中間!K:K,MATCH(ROW(I99),CSV用中間!$B:$B,0))="","",INDEX(CSV用中間!K:K,MATCH(ROW(I99),CSV用中間!$B:$B,0))),"")</f>
        <v/>
      </c>
      <c r="J104" s="199" t="str">
        <f>IFERROR(IF(INDEX(CSV用中間!L:L,MATCH(ROW(J99),CSV用中間!$B:$B,0))="","",INDEX(CSV用中間!L:L,MATCH(ROW(J99),CSV用中間!$B:$B,0))),"")</f>
        <v/>
      </c>
      <c r="K104" s="199" t="str">
        <f>IFERROR(IF(INDEX(CSV用中間!M:M,MATCH(ROW(K99),CSV用中間!$B:$B,0))="","",INDEX(CSV用中間!M:M,MATCH(ROW(K99),CSV用中間!$B:$B,0))),"")</f>
        <v/>
      </c>
      <c r="L104" s="199" t="str">
        <f>IFERROR(IF(INDEX(CSV用中間!N:N,MATCH(ROW(L99),CSV用中間!$B:$B,0))="","",INDEX(CSV用中間!N:N,MATCH(ROW(L99),CSV用中間!$B:$B,0))),"")</f>
        <v/>
      </c>
      <c r="M104" s="199" t="str">
        <f>IFERROR(IF(INDEX(CSV用中間!O:O,MATCH(ROW(M99),CSV用中間!$B:$B,0))="","",INDEX(CSV用中間!O:O,MATCH(ROW(M99),CSV用中間!$B:$B,0))),"")</f>
        <v/>
      </c>
      <c r="N104" s="199" t="str">
        <f>IFERROR(IF(INDEX(CSV用中間!P:P,MATCH(ROW(N99),CSV用中間!$B:$B,0))="","",INDEX(CSV用中間!P:P,MATCH(ROW(N99),CSV用中間!$B:$B,0))),"")</f>
        <v/>
      </c>
    </row>
    <row r="105" spans="1:14" x14ac:dyDescent="0.4">
      <c r="A105" s="199" t="str">
        <f>IFERROR(IF(INDEX(CSV用中間!C:C,MATCH(ROW(A100),CSV用中間!$B:$B,0))="","",INDEX(CSV用中間!C:C,MATCH(ROW(A100),CSV用中間!$B:$B,0))),"")</f>
        <v/>
      </c>
      <c r="B105" s="199" t="str">
        <f>IFERROR(IF(INDEX(CSV用中間!D:D,MATCH(ROW(B100),CSV用中間!$B:$B,0))="","",INDEX(CSV用中間!D:D,MATCH(ROW(B100),CSV用中間!$B:$B,0))),"")</f>
        <v/>
      </c>
      <c r="C105" s="199" t="str">
        <f>IFERROR(IF(INDEX(CSV用中間!E:E,MATCH(ROW(C100),CSV用中間!$B:$B,0))="","",INDEX(CSV用中間!E:E,MATCH(ROW(C100),CSV用中間!$B:$B,0))),"")</f>
        <v/>
      </c>
      <c r="D105" s="199" t="str">
        <f>IFERROR(IF(INDEX(CSV用中間!F:F,MATCH(ROW(D100),CSV用中間!$B:$B,0))="","",INDEX(CSV用中間!F:F,MATCH(ROW(D100),CSV用中間!$B:$B,0))),"")</f>
        <v/>
      </c>
      <c r="E105" s="199" t="str">
        <f>IFERROR(IF(INDEX(CSV用中間!G:G,MATCH(ROW(E100),CSV用中間!$B:$B,0))="","",INDEX(CSV用中間!G:G,MATCH(ROW(E100),CSV用中間!$B:$B,0))),"")</f>
        <v/>
      </c>
      <c r="F105" s="199" t="str">
        <f>IFERROR(IF(INDEX(CSV用中間!H:H,MATCH(ROW(F100),CSV用中間!$B:$B,0))="","",INDEX(CSV用中間!H:H,MATCH(ROW(F100),CSV用中間!$B:$B,0))),"")</f>
        <v/>
      </c>
      <c r="G105" s="199" t="str">
        <f>IFERROR(IF(INDEX(CSV用中間!I:I,MATCH(ROW(G100),CSV用中間!$B:$B,0))="","",INDEX(CSV用中間!I:I,MATCH(ROW(G100),CSV用中間!$B:$B,0))),"")</f>
        <v/>
      </c>
      <c r="H105" s="199" t="str">
        <f>IFERROR(IF(INDEX(CSV用中間!J:J,MATCH(ROW(H100),CSV用中間!$B:$B,0))="","",INDEX(CSV用中間!J:J,MATCH(ROW(H100),CSV用中間!$B:$B,0))),"")</f>
        <v/>
      </c>
      <c r="I105" s="199" t="str">
        <f>IFERROR(IF(INDEX(CSV用中間!K:K,MATCH(ROW(I100),CSV用中間!$B:$B,0))="","",INDEX(CSV用中間!K:K,MATCH(ROW(I100),CSV用中間!$B:$B,0))),"")</f>
        <v/>
      </c>
      <c r="J105" s="199" t="str">
        <f>IFERROR(IF(INDEX(CSV用中間!L:L,MATCH(ROW(J100),CSV用中間!$B:$B,0))="","",INDEX(CSV用中間!L:L,MATCH(ROW(J100),CSV用中間!$B:$B,0))),"")</f>
        <v/>
      </c>
      <c r="K105" s="199" t="str">
        <f>IFERROR(IF(INDEX(CSV用中間!M:M,MATCH(ROW(K100),CSV用中間!$B:$B,0))="","",INDEX(CSV用中間!M:M,MATCH(ROW(K100),CSV用中間!$B:$B,0))),"")</f>
        <v/>
      </c>
      <c r="L105" s="199" t="str">
        <f>IFERROR(IF(INDEX(CSV用中間!N:N,MATCH(ROW(L100),CSV用中間!$B:$B,0))="","",INDEX(CSV用中間!N:N,MATCH(ROW(L100),CSV用中間!$B:$B,0))),"")</f>
        <v/>
      </c>
      <c r="M105" s="199" t="str">
        <f>IFERROR(IF(INDEX(CSV用中間!O:O,MATCH(ROW(M100),CSV用中間!$B:$B,0))="","",INDEX(CSV用中間!O:O,MATCH(ROW(M100),CSV用中間!$B:$B,0))),"")</f>
        <v/>
      </c>
      <c r="N105" s="199" t="str">
        <f>IFERROR(IF(INDEX(CSV用中間!P:P,MATCH(ROW(N100),CSV用中間!$B:$B,0))="","",INDEX(CSV用中間!P:P,MATCH(ROW(N100),CSV用中間!$B:$B,0))),"")</f>
        <v/>
      </c>
    </row>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517C6-8062-441A-B4B8-246262F15CE9}">
  <sheetPr codeName="Sheet36">
    <tabColor rgb="FFFFFF00"/>
  </sheetPr>
  <dimension ref="A1:P201"/>
  <sheetViews>
    <sheetView workbookViewId="0">
      <selection activeCell="L186" sqref="L186:L187"/>
    </sheetView>
  </sheetViews>
  <sheetFormatPr defaultColWidth="2.25" defaultRowHeight="18.75" x14ac:dyDescent="0.4"/>
  <cols>
    <col min="1" max="1" width="14.125" style="202" bestFit="1" customWidth="1"/>
    <col min="2" max="2" width="14.125" style="202" customWidth="1"/>
    <col min="3" max="4" width="20" style="202" bestFit="1" customWidth="1"/>
    <col min="5" max="5" width="6.75" style="202" bestFit="1" customWidth="1"/>
    <col min="6" max="6" width="7.125" style="202" bestFit="1" customWidth="1"/>
    <col min="7" max="7" width="12.25" style="202" bestFit="1" customWidth="1"/>
    <col min="8" max="8" width="8.5" style="202" bestFit="1" customWidth="1"/>
    <col min="9" max="11" width="5.875" style="202" bestFit="1" customWidth="1"/>
    <col min="12" max="12" width="12.25" style="202" bestFit="1" customWidth="1"/>
    <col min="13" max="13" width="8.5" style="202" bestFit="1" customWidth="1"/>
    <col min="14" max="14" width="12.25" style="202" bestFit="1" customWidth="1"/>
    <col min="15" max="15" width="14.125" style="202" bestFit="1" customWidth="1"/>
    <col min="16" max="16" width="15.125" style="202" bestFit="1" customWidth="1"/>
    <col min="17" max="16384" width="2.25" style="202"/>
  </cols>
  <sheetData>
    <row r="1" spans="1:16" x14ac:dyDescent="0.4">
      <c r="A1" s="203"/>
      <c r="B1" s="204" t="s">
        <v>1169</v>
      </c>
      <c r="C1" s="193" t="s">
        <v>1156</v>
      </c>
      <c r="D1" s="193" t="s">
        <v>1157</v>
      </c>
      <c r="E1" s="194" t="s">
        <v>1158</v>
      </c>
      <c r="F1" s="194" t="s">
        <v>1159</v>
      </c>
      <c r="G1" s="195" t="s">
        <v>1160</v>
      </c>
      <c r="H1" s="195" t="s">
        <v>1161</v>
      </c>
      <c r="I1" s="195" t="s">
        <v>1162</v>
      </c>
      <c r="J1" s="195" t="s">
        <v>1163</v>
      </c>
      <c r="K1" s="195" t="s">
        <v>1164</v>
      </c>
      <c r="L1" s="196" t="s">
        <v>1165</v>
      </c>
      <c r="M1" s="196" t="s">
        <v>613</v>
      </c>
      <c r="N1" s="196" t="s">
        <v>1166</v>
      </c>
      <c r="O1" s="196" t="s">
        <v>1170</v>
      </c>
      <c r="P1" s="196" t="s">
        <v>1168</v>
      </c>
    </row>
    <row r="2" spans="1:16" x14ac:dyDescent="0.4">
      <c r="A2" s="205" t="s">
        <v>1171</v>
      </c>
      <c r="B2" s="205" t="str">
        <f>IF(依頼書!O16&lt;&gt;"",MAX(B$1:B1)+1,"")</f>
        <v/>
      </c>
      <c r="C2" s="206" t="str">
        <f>IF(依頼書!L16="","","W "&amp;依頼書!L16&amp;"mm"&amp;"×"&amp;"H "&amp;依頼書!M16&amp;"mm")</f>
        <v/>
      </c>
      <c r="D2" s="206"/>
      <c r="E2" s="206" t="str">
        <f>IF(依頼書!L16="","",ROUNDDOWN(依頼書!L16*依頼書!M16/1000000,2))</f>
        <v/>
      </c>
      <c r="F2" s="207"/>
      <c r="G2" s="206" t="str">
        <f>IF(OR(依頼書!O16="",依頼書!$I$9&lt;&gt;"株式会社ＬＩＸＩＬ"),"",依頼書!$I$9)</f>
        <v/>
      </c>
      <c r="H2" s="206"/>
      <c r="I2" s="206" t="str">
        <f>IF(依頼書!AG16&lt;&gt;"",SUBSTITUTE(依頼書!AG16,CHAR(10),""),"")</f>
        <v/>
      </c>
      <c r="J2" s="206" t="str">
        <f>IF(依頼書!AH16&lt;&gt;"",SUBSTITUTE(依頼書!AH16,CHAR(10),""),"")</f>
        <v/>
      </c>
      <c r="K2" s="206" t="str">
        <f>IF(依頼書!AI16&lt;&gt;"",SUBSTITUTE(依頼書!AI16,CHAR(10),""),"")</f>
        <v/>
      </c>
      <c r="L2" s="206" t="str">
        <f>IF(依頼書!O16="","",MID(依頼書!O16,4,3))</f>
        <v/>
      </c>
      <c r="M2" s="206" t="str">
        <f>IF(依頼書!O16="","",MID(依頼書!O16,7,1))</f>
        <v/>
      </c>
      <c r="N2" s="206" t="str">
        <f>IF(依頼書!O16="","",MID(依頼書!O16,8,2))</f>
        <v/>
      </c>
      <c r="O2" s="206" t="str">
        <f>IF(依頼書!O16="","",MID(依頼書!O16,10,1))</f>
        <v/>
      </c>
      <c r="P2" s="206" t="str">
        <f>IF(依頼書!O16="","",MID(依頼書!O16,11,1))</f>
        <v/>
      </c>
    </row>
    <row r="3" spans="1:16" x14ac:dyDescent="0.4">
      <c r="A3" s="205" t="s">
        <v>1172</v>
      </c>
      <c r="B3" s="205" t="str">
        <f>IF(依頼書!O17&lt;&gt;"",MAX(B$1:B2)+1,"")</f>
        <v/>
      </c>
      <c r="C3" s="206" t="str">
        <f>IF(依頼書!L17="","","W "&amp;依頼書!L17&amp;"mm"&amp;"×"&amp;"H "&amp;依頼書!M17&amp;"mm")</f>
        <v/>
      </c>
      <c r="D3" s="206"/>
      <c r="E3" s="206" t="str">
        <f>IF(依頼書!L17="","",ROUNDDOWN(依頼書!L17*依頼書!M17/1000000,2))</f>
        <v/>
      </c>
      <c r="F3" s="207"/>
      <c r="G3" s="206" t="str">
        <f>IF(OR(依頼書!O17="",依頼書!$I$9&lt;&gt;"株式会社ＬＩＸＩＬ"),"",依頼書!$I$9)</f>
        <v/>
      </c>
      <c r="H3" s="206"/>
      <c r="I3" s="206" t="str">
        <f>IF(依頼書!AG17&lt;&gt;"",SUBSTITUTE(依頼書!AG17,CHAR(10),""),"")</f>
        <v/>
      </c>
      <c r="J3" s="206" t="str">
        <f>IF(依頼書!AH17&lt;&gt;"",SUBSTITUTE(依頼書!AH17,CHAR(10),""),"")</f>
        <v/>
      </c>
      <c r="K3" s="206" t="str">
        <f>IF(依頼書!AI17&lt;&gt;"",SUBSTITUTE(依頼書!AI17,CHAR(10),""),"")</f>
        <v/>
      </c>
      <c r="L3" s="206" t="str">
        <f>IF(依頼書!O17="","",MID(依頼書!O17,4,3))</f>
        <v/>
      </c>
      <c r="M3" s="206" t="str">
        <f>IF(依頼書!O17="","",MID(依頼書!O17,7,1))</f>
        <v/>
      </c>
      <c r="N3" s="206" t="str">
        <f>IF(依頼書!O17="","",MID(依頼書!O17,8,2))</f>
        <v/>
      </c>
      <c r="O3" s="206" t="str">
        <f>IF(依頼書!O17="","",MID(依頼書!O17,10,1))</f>
        <v/>
      </c>
      <c r="P3" s="206" t="str">
        <f>IF(依頼書!O17="","",MID(依頼書!O17,11,1))</f>
        <v/>
      </c>
    </row>
    <row r="4" spans="1:16" x14ac:dyDescent="0.4">
      <c r="A4" s="205" t="s">
        <v>1173</v>
      </c>
      <c r="B4" s="205" t="str">
        <f>IF(依頼書!O18&lt;&gt;"",MAX(B$1:B3)+1,"")</f>
        <v/>
      </c>
      <c r="C4" s="206" t="str">
        <f>IF(依頼書!L18="","","W "&amp;依頼書!L18&amp;"mm"&amp;"×"&amp;"H "&amp;依頼書!M18&amp;"mm")</f>
        <v/>
      </c>
      <c r="D4" s="206"/>
      <c r="E4" s="206" t="str">
        <f>IF(依頼書!L18="","",ROUNDDOWN(依頼書!L18*依頼書!M18/1000000,2))</f>
        <v/>
      </c>
      <c r="F4" s="207"/>
      <c r="G4" s="206" t="str">
        <f>IF(OR(依頼書!O18="",依頼書!$I$9&lt;&gt;"株式会社ＬＩＸＩＬ"),"",依頼書!$I$9)</f>
        <v/>
      </c>
      <c r="H4" s="206"/>
      <c r="I4" s="206" t="str">
        <f>IF(依頼書!AG18&lt;&gt;"",SUBSTITUTE(依頼書!AG18,CHAR(10),""),"")</f>
        <v/>
      </c>
      <c r="J4" s="206" t="str">
        <f>IF(依頼書!AH18&lt;&gt;"",SUBSTITUTE(依頼書!AH18,CHAR(10),""),"")</f>
        <v/>
      </c>
      <c r="K4" s="206" t="str">
        <f>IF(依頼書!AI18&lt;&gt;"",SUBSTITUTE(依頼書!AI18,CHAR(10),""),"")</f>
        <v/>
      </c>
      <c r="L4" s="206" t="str">
        <f>IF(依頼書!O18="","",MID(依頼書!O18,4,3))</f>
        <v/>
      </c>
      <c r="M4" s="206" t="str">
        <f>IF(依頼書!O18="","",MID(依頼書!O18,7,1))</f>
        <v/>
      </c>
      <c r="N4" s="206" t="str">
        <f>IF(依頼書!O18="","",MID(依頼書!O18,8,2))</f>
        <v/>
      </c>
      <c r="O4" s="206" t="str">
        <f>IF(依頼書!O18="","",MID(依頼書!O18,10,1))</f>
        <v/>
      </c>
      <c r="P4" s="206" t="str">
        <f>IF(依頼書!O18="","",MID(依頼書!O18,11,1))</f>
        <v/>
      </c>
    </row>
    <row r="5" spans="1:16" x14ac:dyDescent="0.4">
      <c r="A5" s="205" t="s">
        <v>1174</v>
      </c>
      <c r="B5" s="205" t="str">
        <f>IF(依頼書!O19&lt;&gt;"",MAX(B$1:B4)+1,"")</f>
        <v/>
      </c>
      <c r="C5" s="206" t="str">
        <f>IF(依頼書!L19="","","W "&amp;依頼書!L19&amp;"mm"&amp;"×"&amp;"H "&amp;依頼書!M19&amp;"mm")</f>
        <v/>
      </c>
      <c r="D5" s="206"/>
      <c r="E5" s="206" t="str">
        <f>IF(依頼書!L19="","",ROUNDDOWN(依頼書!L19*依頼書!M19/1000000,2))</f>
        <v/>
      </c>
      <c r="F5" s="207"/>
      <c r="G5" s="206" t="str">
        <f>IF(OR(依頼書!O19="",依頼書!$I$9&lt;&gt;"株式会社ＬＩＸＩＬ"),"",依頼書!$I$9)</f>
        <v/>
      </c>
      <c r="H5" s="206"/>
      <c r="I5" s="206" t="str">
        <f>IF(依頼書!AG19&lt;&gt;"",SUBSTITUTE(依頼書!AG19,CHAR(10),""),"")</f>
        <v/>
      </c>
      <c r="J5" s="206" t="str">
        <f>IF(依頼書!AH19&lt;&gt;"",SUBSTITUTE(依頼書!AH19,CHAR(10),""),"")</f>
        <v/>
      </c>
      <c r="K5" s="206" t="str">
        <f>IF(依頼書!AI19&lt;&gt;"",SUBSTITUTE(依頼書!AI19,CHAR(10),""),"")</f>
        <v/>
      </c>
      <c r="L5" s="206" t="str">
        <f>IF(依頼書!O19="","",MID(依頼書!O19,4,3))</f>
        <v/>
      </c>
      <c r="M5" s="206" t="str">
        <f>IF(依頼書!O19="","",MID(依頼書!O19,7,1))</f>
        <v/>
      </c>
      <c r="N5" s="206" t="str">
        <f>IF(依頼書!O19="","",MID(依頼書!O19,8,2))</f>
        <v/>
      </c>
      <c r="O5" s="206" t="str">
        <f>IF(依頼書!O19="","",MID(依頼書!O19,10,1))</f>
        <v/>
      </c>
      <c r="P5" s="206" t="str">
        <f>IF(依頼書!O19="","",MID(依頼書!O19,11,1))</f>
        <v/>
      </c>
    </row>
    <row r="6" spans="1:16" x14ac:dyDescent="0.4">
      <c r="A6" s="205" t="s">
        <v>1175</v>
      </c>
      <c r="B6" s="205" t="str">
        <f>IF(依頼書!O20&lt;&gt;"",MAX(B$1:B5)+1,"")</f>
        <v/>
      </c>
      <c r="C6" s="206" t="str">
        <f>IF(依頼書!L20="","","W "&amp;依頼書!L20&amp;"mm"&amp;"×"&amp;"H "&amp;依頼書!M20&amp;"mm")</f>
        <v/>
      </c>
      <c r="D6" s="206"/>
      <c r="E6" s="206" t="str">
        <f>IF(依頼書!L20="","",ROUNDDOWN(依頼書!L20*依頼書!M20/1000000,2))</f>
        <v/>
      </c>
      <c r="F6" s="207"/>
      <c r="G6" s="206" t="str">
        <f>IF(OR(依頼書!O20="",依頼書!$I$9&lt;&gt;"株式会社ＬＩＸＩＬ"),"",依頼書!$I$9)</f>
        <v/>
      </c>
      <c r="H6" s="206"/>
      <c r="I6" s="206" t="str">
        <f>IF(依頼書!AG20&lt;&gt;"",SUBSTITUTE(依頼書!AG20,CHAR(10),""),"")</f>
        <v/>
      </c>
      <c r="J6" s="206" t="str">
        <f>IF(依頼書!AH20&lt;&gt;"",SUBSTITUTE(依頼書!AH20,CHAR(10),""),"")</f>
        <v/>
      </c>
      <c r="K6" s="206" t="str">
        <f>IF(依頼書!AI20&lt;&gt;"",SUBSTITUTE(依頼書!AI20,CHAR(10),""),"")</f>
        <v/>
      </c>
      <c r="L6" s="206" t="str">
        <f>IF(依頼書!O20="","",MID(依頼書!O20,4,3))</f>
        <v/>
      </c>
      <c r="M6" s="206" t="str">
        <f>IF(依頼書!O20="","",MID(依頼書!O20,7,1))</f>
        <v/>
      </c>
      <c r="N6" s="206" t="str">
        <f>IF(依頼書!O20="","",MID(依頼書!O20,8,2))</f>
        <v/>
      </c>
      <c r="O6" s="206" t="str">
        <f>IF(依頼書!O20="","",MID(依頼書!O20,10,1))</f>
        <v/>
      </c>
      <c r="P6" s="206" t="str">
        <f>IF(依頼書!O20="","",MID(依頼書!O20,11,1))</f>
        <v/>
      </c>
    </row>
    <row r="7" spans="1:16" x14ac:dyDescent="0.4">
      <c r="A7" s="205" t="s">
        <v>1176</v>
      </c>
      <c r="B7" s="205" t="str">
        <f>IF(依頼書!O21&lt;&gt;"",MAX(B$1:B6)+1,"")</f>
        <v/>
      </c>
      <c r="C7" s="206" t="str">
        <f>IF(依頼書!L21="","","W "&amp;依頼書!L21&amp;"mm"&amp;"×"&amp;"H "&amp;依頼書!M21&amp;"mm")</f>
        <v/>
      </c>
      <c r="D7" s="206"/>
      <c r="E7" s="206" t="str">
        <f>IF(依頼書!L21="","",ROUNDDOWN(依頼書!L21*依頼書!M21/1000000,2))</f>
        <v/>
      </c>
      <c r="F7" s="207"/>
      <c r="G7" s="206" t="str">
        <f>IF(OR(依頼書!O21="",依頼書!$I$9&lt;&gt;"株式会社ＬＩＸＩＬ"),"",依頼書!$I$9)</f>
        <v/>
      </c>
      <c r="H7" s="206"/>
      <c r="I7" s="206" t="str">
        <f>IF(依頼書!AG21&lt;&gt;"",SUBSTITUTE(依頼書!AG21,CHAR(10),""),"")</f>
        <v/>
      </c>
      <c r="J7" s="206" t="str">
        <f>IF(依頼書!AH21&lt;&gt;"",SUBSTITUTE(依頼書!AH21,CHAR(10),""),"")</f>
        <v/>
      </c>
      <c r="K7" s="206" t="str">
        <f>IF(依頼書!AI21&lt;&gt;"",SUBSTITUTE(依頼書!AI21,CHAR(10),""),"")</f>
        <v/>
      </c>
      <c r="L7" s="206" t="str">
        <f>IF(依頼書!O21="","",MID(依頼書!O21,4,3))</f>
        <v/>
      </c>
      <c r="M7" s="206" t="str">
        <f>IF(依頼書!O21="","",MID(依頼書!O21,7,1))</f>
        <v/>
      </c>
      <c r="N7" s="206" t="str">
        <f>IF(依頼書!O21="","",MID(依頼書!O21,8,2))</f>
        <v/>
      </c>
      <c r="O7" s="206" t="str">
        <f>IF(依頼書!O21="","",MID(依頼書!O21,10,1))</f>
        <v/>
      </c>
      <c r="P7" s="206" t="str">
        <f>IF(依頼書!O21="","",MID(依頼書!O21,11,1))</f>
        <v/>
      </c>
    </row>
    <row r="8" spans="1:16" x14ac:dyDescent="0.4">
      <c r="A8" s="205" t="s">
        <v>1177</v>
      </c>
      <c r="B8" s="205" t="str">
        <f>IF(依頼書!O22&lt;&gt;"",MAX(B$1:B7)+1,"")</f>
        <v/>
      </c>
      <c r="C8" s="206" t="str">
        <f>IF(依頼書!L22="","","W "&amp;依頼書!L22&amp;"mm"&amp;"×"&amp;"H "&amp;依頼書!M22&amp;"mm")</f>
        <v/>
      </c>
      <c r="D8" s="206"/>
      <c r="E8" s="206" t="str">
        <f>IF(依頼書!L22="","",ROUNDDOWN(依頼書!L22*依頼書!M22/1000000,2))</f>
        <v/>
      </c>
      <c r="F8" s="207"/>
      <c r="G8" s="206" t="str">
        <f>IF(OR(依頼書!O22="",依頼書!$I$9&lt;&gt;"株式会社ＬＩＸＩＬ"),"",依頼書!$I$9)</f>
        <v/>
      </c>
      <c r="H8" s="206"/>
      <c r="I8" s="206" t="str">
        <f>IF(依頼書!AG22&lt;&gt;"",SUBSTITUTE(依頼書!AG22,CHAR(10),""),"")</f>
        <v/>
      </c>
      <c r="J8" s="206" t="str">
        <f>IF(依頼書!AH22&lt;&gt;"",SUBSTITUTE(依頼書!AH22,CHAR(10),""),"")</f>
        <v/>
      </c>
      <c r="K8" s="206" t="str">
        <f>IF(依頼書!AI22&lt;&gt;"",SUBSTITUTE(依頼書!AI22,CHAR(10),""),"")</f>
        <v/>
      </c>
      <c r="L8" s="206" t="str">
        <f>IF(依頼書!O22="","",MID(依頼書!O22,4,3))</f>
        <v/>
      </c>
      <c r="M8" s="206" t="str">
        <f>IF(依頼書!O22="","",MID(依頼書!O22,7,1))</f>
        <v/>
      </c>
      <c r="N8" s="206" t="str">
        <f>IF(依頼書!O22="","",MID(依頼書!O22,8,2))</f>
        <v/>
      </c>
      <c r="O8" s="206" t="str">
        <f>IF(依頼書!O22="","",MID(依頼書!O22,10,1))</f>
        <v/>
      </c>
      <c r="P8" s="206" t="str">
        <f>IF(依頼書!O22="","",MID(依頼書!O22,11,1))</f>
        <v/>
      </c>
    </row>
    <row r="9" spans="1:16" x14ac:dyDescent="0.4">
      <c r="A9" s="205" t="s">
        <v>1178</v>
      </c>
      <c r="B9" s="205" t="str">
        <f>IF(依頼書!O23&lt;&gt;"",MAX(B$1:B8)+1,"")</f>
        <v/>
      </c>
      <c r="C9" s="206" t="str">
        <f>IF(依頼書!L23="","","W "&amp;依頼書!L23&amp;"mm"&amp;"×"&amp;"H "&amp;依頼書!M23&amp;"mm")</f>
        <v/>
      </c>
      <c r="D9" s="206"/>
      <c r="E9" s="206" t="str">
        <f>IF(依頼書!L23="","",ROUNDDOWN(依頼書!L23*依頼書!M23/1000000,2))</f>
        <v/>
      </c>
      <c r="F9" s="207"/>
      <c r="G9" s="206" t="str">
        <f>IF(OR(依頼書!O23="",依頼書!$I$9&lt;&gt;"株式会社ＬＩＸＩＬ"),"",依頼書!$I$9)</f>
        <v/>
      </c>
      <c r="H9" s="206"/>
      <c r="I9" s="206" t="str">
        <f>IF(依頼書!AG23&lt;&gt;"",SUBSTITUTE(依頼書!AG23,CHAR(10),""),"")</f>
        <v/>
      </c>
      <c r="J9" s="206" t="str">
        <f>IF(依頼書!AH23&lt;&gt;"",SUBSTITUTE(依頼書!AH23,CHAR(10),""),"")</f>
        <v/>
      </c>
      <c r="K9" s="206" t="str">
        <f>IF(依頼書!AI23&lt;&gt;"",SUBSTITUTE(依頼書!AI23,CHAR(10),""),"")</f>
        <v/>
      </c>
      <c r="L9" s="206" t="str">
        <f>IF(依頼書!O23="","",MID(依頼書!O23,4,3))</f>
        <v/>
      </c>
      <c r="M9" s="206" t="str">
        <f>IF(依頼書!O23="","",MID(依頼書!O23,7,1))</f>
        <v/>
      </c>
      <c r="N9" s="206" t="str">
        <f>IF(依頼書!O23="","",MID(依頼書!O23,8,2))</f>
        <v/>
      </c>
      <c r="O9" s="206" t="str">
        <f>IF(依頼書!O23="","",MID(依頼書!O23,10,1))</f>
        <v/>
      </c>
      <c r="P9" s="206" t="str">
        <f>IF(依頼書!O23="","",MID(依頼書!O23,11,1))</f>
        <v/>
      </c>
    </row>
    <row r="10" spans="1:16" x14ac:dyDescent="0.4">
      <c r="A10" s="205" t="s">
        <v>1179</v>
      </c>
      <c r="B10" s="205" t="str">
        <f>IF(依頼書!O24&lt;&gt;"",MAX(B$1:B9)+1,"")</f>
        <v/>
      </c>
      <c r="C10" s="206" t="str">
        <f>IF(依頼書!L24="","","W "&amp;依頼書!L24&amp;"mm"&amp;"×"&amp;"H "&amp;依頼書!M24&amp;"mm")</f>
        <v/>
      </c>
      <c r="D10" s="206"/>
      <c r="E10" s="206" t="str">
        <f>IF(依頼書!L24="","",ROUNDDOWN(依頼書!L24*依頼書!M24/1000000,2))</f>
        <v/>
      </c>
      <c r="F10" s="207"/>
      <c r="G10" s="206" t="str">
        <f>IF(OR(依頼書!O24="",依頼書!$I$9&lt;&gt;"株式会社ＬＩＸＩＬ"),"",依頼書!$I$9)</f>
        <v/>
      </c>
      <c r="H10" s="206"/>
      <c r="I10" s="206" t="str">
        <f>IF(依頼書!AG24&lt;&gt;"",SUBSTITUTE(依頼書!AG24,CHAR(10),""),"")</f>
        <v/>
      </c>
      <c r="J10" s="206" t="str">
        <f>IF(依頼書!AH24&lt;&gt;"",SUBSTITUTE(依頼書!AH24,CHAR(10),""),"")</f>
        <v/>
      </c>
      <c r="K10" s="206" t="str">
        <f>IF(依頼書!AI24&lt;&gt;"",SUBSTITUTE(依頼書!AI24,CHAR(10),""),"")</f>
        <v/>
      </c>
      <c r="L10" s="206" t="str">
        <f>IF(依頼書!O24="","",MID(依頼書!O24,4,3))</f>
        <v/>
      </c>
      <c r="M10" s="206" t="str">
        <f>IF(依頼書!O24="","",MID(依頼書!O24,7,1))</f>
        <v/>
      </c>
      <c r="N10" s="206" t="str">
        <f>IF(依頼書!O24="","",MID(依頼書!O24,8,2))</f>
        <v/>
      </c>
      <c r="O10" s="206" t="str">
        <f>IF(依頼書!O24="","",MID(依頼書!O24,10,1))</f>
        <v/>
      </c>
      <c r="P10" s="206" t="str">
        <f>IF(依頼書!O24="","",MID(依頼書!O24,11,1))</f>
        <v/>
      </c>
    </row>
    <row r="11" spans="1:16" x14ac:dyDescent="0.4">
      <c r="A11" s="205" t="s">
        <v>1180</v>
      </c>
      <c r="B11" s="205" t="str">
        <f>IF(依頼書!O25&lt;&gt;"",MAX(B$1:B10)+1,"")</f>
        <v/>
      </c>
      <c r="C11" s="206" t="str">
        <f>IF(依頼書!L25="","","W "&amp;依頼書!L25&amp;"mm"&amp;"×"&amp;"H "&amp;依頼書!M25&amp;"mm")</f>
        <v/>
      </c>
      <c r="D11" s="206"/>
      <c r="E11" s="206" t="str">
        <f>IF(依頼書!L25="","",ROUNDDOWN(依頼書!L25*依頼書!M25/1000000,2))</f>
        <v/>
      </c>
      <c r="F11" s="207"/>
      <c r="G11" s="206" t="str">
        <f>IF(OR(依頼書!O25="",依頼書!$I$9&lt;&gt;"株式会社ＬＩＸＩＬ"),"",依頼書!$I$9)</f>
        <v/>
      </c>
      <c r="H11" s="206"/>
      <c r="I11" s="206" t="str">
        <f>IF(依頼書!AG25&lt;&gt;"",SUBSTITUTE(依頼書!AG25,CHAR(10),""),"")</f>
        <v/>
      </c>
      <c r="J11" s="206" t="str">
        <f>IF(依頼書!AH25&lt;&gt;"",SUBSTITUTE(依頼書!AH25,CHAR(10),""),"")</f>
        <v/>
      </c>
      <c r="K11" s="206" t="str">
        <f>IF(依頼書!AI25&lt;&gt;"",SUBSTITUTE(依頼書!AI25,CHAR(10),""),"")</f>
        <v/>
      </c>
      <c r="L11" s="206" t="str">
        <f>IF(依頼書!O25="","",MID(依頼書!O25,4,3))</f>
        <v/>
      </c>
      <c r="M11" s="206" t="str">
        <f>IF(依頼書!O25="","",MID(依頼書!O25,7,1))</f>
        <v/>
      </c>
      <c r="N11" s="206" t="str">
        <f>IF(依頼書!O25="","",MID(依頼書!O25,8,2))</f>
        <v/>
      </c>
      <c r="O11" s="206" t="str">
        <f>IF(依頼書!O25="","",MID(依頼書!O25,10,1))</f>
        <v/>
      </c>
      <c r="P11" s="206" t="str">
        <f>IF(依頼書!O25="","",MID(依頼書!O25,11,1))</f>
        <v/>
      </c>
    </row>
    <row r="12" spans="1:16" x14ac:dyDescent="0.4">
      <c r="A12" s="205" t="s">
        <v>1181</v>
      </c>
      <c r="B12" s="205" t="str">
        <f>IF(依頼書!O26&lt;&gt;"",MAX(B$1:B11)+1,"")</f>
        <v/>
      </c>
      <c r="C12" s="206" t="str">
        <f>IF(依頼書!L26="","","W "&amp;依頼書!L26&amp;"mm"&amp;"×"&amp;"H "&amp;依頼書!M26&amp;"mm")</f>
        <v/>
      </c>
      <c r="D12" s="206"/>
      <c r="E12" s="206" t="str">
        <f>IF(依頼書!L26="","",ROUNDDOWN(依頼書!L26*依頼書!M26/1000000,2))</f>
        <v/>
      </c>
      <c r="F12" s="207"/>
      <c r="G12" s="206" t="str">
        <f>IF(OR(依頼書!O26="",依頼書!$I$9&lt;&gt;"株式会社ＬＩＸＩＬ"),"",依頼書!$I$9)</f>
        <v/>
      </c>
      <c r="H12" s="206"/>
      <c r="I12" s="206" t="str">
        <f>IF(依頼書!AG26&lt;&gt;"",SUBSTITUTE(依頼書!AG26,CHAR(10),""),"")</f>
        <v/>
      </c>
      <c r="J12" s="206" t="str">
        <f>IF(依頼書!AH26&lt;&gt;"",SUBSTITUTE(依頼書!AH26,CHAR(10),""),"")</f>
        <v/>
      </c>
      <c r="K12" s="206" t="str">
        <f>IF(依頼書!AI26&lt;&gt;"",SUBSTITUTE(依頼書!AI26,CHAR(10),""),"")</f>
        <v/>
      </c>
      <c r="L12" s="206" t="str">
        <f>IF(依頼書!O26="","",MID(依頼書!O26,4,3))</f>
        <v/>
      </c>
      <c r="M12" s="206" t="str">
        <f>IF(依頼書!O26="","",MID(依頼書!O26,7,1))</f>
        <v/>
      </c>
      <c r="N12" s="206" t="str">
        <f>IF(依頼書!O26="","",MID(依頼書!O26,8,2))</f>
        <v/>
      </c>
      <c r="O12" s="206" t="str">
        <f>IF(依頼書!O26="","",MID(依頼書!O26,10,1))</f>
        <v/>
      </c>
      <c r="P12" s="206" t="str">
        <f>IF(依頼書!O26="","",MID(依頼書!O26,11,1))</f>
        <v/>
      </c>
    </row>
    <row r="13" spans="1:16" x14ac:dyDescent="0.4">
      <c r="A13" s="205" t="s">
        <v>1182</v>
      </c>
      <c r="B13" s="205" t="str">
        <f>IF(依頼書!O27&lt;&gt;"",MAX(B$1:B12)+1,"")</f>
        <v/>
      </c>
      <c r="C13" s="206" t="str">
        <f>IF(依頼書!L27="","","W "&amp;依頼書!L27&amp;"mm"&amp;"×"&amp;"H "&amp;依頼書!M27&amp;"mm")</f>
        <v/>
      </c>
      <c r="D13" s="206"/>
      <c r="E13" s="206" t="str">
        <f>IF(依頼書!L27="","",ROUNDDOWN(依頼書!L27*依頼書!M27/1000000,2))</f>
        <v/>
      </c>
      <c r="F13" s="207"/>
      <c r="G13" s="206" t="str">
        <f>IF(OR(依頼書!O27="",依頼書!$I$9&lt;&gt;"株式会社ＬＩＸＩＬ"),"",依頼書!$I$9)</f>
        <v/>
      </c>
      <c r="H13" s="206"/>
      <c r="I13" s="206" t="str">
        <f>IF(依頼書!AG27&lt;&gt;"",SUBSTITUTE(依頼書!AG27,CHAR(10),""),"")</f>
        <v/>
      </c>
      <c r="J13" s="206" t="str">
        <f>IF(依頼書!AH27&lt;&gt;"",SUBSTITUTE(依頼書!AH27,CHAR(10),""),"")</f>
        <v/>
      </c>
      <c r="K13" s="206" t="str">
        <f>IF(依頼書!AI27&lt;&gt;"",SUBSTITUTE(依頼書!AI27,CHAR(10),""),"")</f>
        <v/>
      </c>
      <c r="L13" s="206" t="str">
        <f>IF(依頼書!O27="","",MID(依頼書!O27,4,3))</f>
        <v/>
      </c>
      <c r="M13" s="206" t="str">
        <f>IF(依頼書!O27="","",MID(依頼書!O27,7,1))</f>
        <v/>
      </c>
      <c r="N13" s="206" t="str">
        <f>IF(依頼書!O27="","",MID(依頼書!O27,8,2))</f>
        <v/>
      </c>
      <c r="O13" s="206" t="str">
        <f>IF(依頼書!O27="","",MID(依頼書!O27,10,1))</f>
        <v/>
      </c>
      <c r="P13" s="206" t="str">
        <f>IF(依頼書!O27="","",MID(依頼書!O27,11,1))</f>
        <v/>
      </c>
    </row>
    <row r="14" spans="1:16" x14ac:dyDescent="0.4">
      <c r="A14" s="205" t="s">
        <v>1183</v>
      </c>
      <c r="B14" s="205" t="str">
        <f>IF(依頼書!O28&lt;&gt;"",MAX(B$1:B13)+1,"")</f>
        <v/>
      </c>
      <c r="C14" s="206" t="str">
        <f>IF(依頼書!L28="","","W "&amp;依頼書!L28&amp;"mm"&amp;"×"&amp;"H "&amp;依頼書!M28&amp;"mm")</f>
        <v/>
      </c>
      <c r="D14" s="206"/>
      <c r="E14" s="206" t="str">
        <f>IF(依頼書!L28="","",ROUNDDOWN(依頼書!L28*依頼書!M28/1000000,2))</f>
        <v/>
      </c>
      <c r="F14" s="207"/>
      <c r="G14" s="206" t="str">
        <f>IF(OR(依頼書!O28="",依頼書!$I$9&lt;&gt;"株式会社ＬＩＸＩＬ"),"",依頼書!$I$9)</f>
        <v/>
      </c>
      <c r="H14" s="206"/>
      <c r="I14" s="206" t="str">
        <f>IF(依頼書!AG28&lt;&gt;"",SUBSTITUTE(依頼書!AG28,CHAR(10),""),"")</f>
        <v/>
      </c>
      <c r="J14" s="206" t="str">
        <f>IF(依頼書!AH28&lt;&gt;"",SUBSTITUTE(依頼書!AH28,CHAR(10),""),"")</f>
        <v/>
      </c>
      <c r="K14" s="206" t="str">
        <f>IF(依頼書!AI28&lt;&gt;"",SUBSTITUTE(依頼書!AI28,CHAR(10),""),"")</f>
        <v/>
      </c>
      <c r="L14" s="206" t="str">
        <f>IF(依頼書!O28="","",MID(依頼書!O28,4,3))</f>
        <v/>
      </c>
      <c r="M14" s="206" t="str">
        <f>IF(依頼書!O28="","",MID(依頼書!O28,7,1))</f>
        <v/>
      </c>
      <c r="N14" s="206" t="str">
        <f>IF(依頼書!O28="","",MID(依頼書!O28,8,2))</f>
        <v/>
      </c>
      <c r="O14" s="206" t="str">
        <f>IF(依頼書!O28="","",MID(依頼書!O28,10,1))</f>
        <v/>
      </c>
      <c r="P14" s="206" t="str">
        <f>IF(依頼書!O28="","",MID(依頼書!O28,11,1))</f>
        <v/>
      </c>
    </row>
    <row r="15" spans="1:16" x14ac:dyDescent="0.4">
      <c r="A15" s="205" t="s">
        <v>1184</v>
      </c>
      <c r="B15" s="205" t="str">
        <f>IF(依頼書!O29&lt;&gt;"",MAX(B$1:B14)+1,"")</f>
        <v/>
      </c>
      <c r="C15" s="206" t="str">
        <f>IF(依頼書!L29="","","W "&amp;依頼書!L29&amp;"mm"&amp;"×"&amp;"H "&amp;依頼書!M29&amp;"mm")</f>
        <v/>
      </c>
      <c r="D15" s="206"/>
      <c r="E15" s="206" t="str">
        <f>IF(依頼書!L29="","",ROUNDDOWN(依頼書!L29*依頼書!M29/1000000,2))</f>
        <v/>
      </c>
      <c r="F15" s="207"/>
      <c r="G15" s="206" t="str">
        <f>IF(OR(依頼書!O29="",依頼書!$I$9&lt;&gt;"株式会社ＬＩＸＩＬ"),"",依頼書!$I$9)</f>
        <v/>
      </c>
      <c r="H15" s="206"/>
      <c r="I15" s="206" t="str">
        <f>IF(依頼書!AG29&lt;&gt;"",SUBSTITUTE(依頼書!AG29,CHAR(10),""),"")</f>
        <v/>
      </c>
      <c r="J15" s="206" t="str">
        <f>IF(依頼書!AH29&lt;&gt;"",SUBSTITUTE(依頼書!AH29,CHAR(10),""),"")</f>
        <v/>
      </c>
      <c r="K15" s="206" t="str">
        <f>IF(依頼書!AI29&lt;&gt;"",SUBSTITUTE(依頼書!AI29,CHAR(10),""),"")</f>
        <v/>
      </c>
      <c r="L15" s="206" t="str">
        <f>IF(依頼書!O29="","",MID(依頼書!O29,4,3))</f>
        <v/>
      </c>
      <c r="M15" s="206" t="str">
        <f>IF(依頼書!O29="","",MID(依頼書!O29,7,1))</f>
        <v/>
      </c>
      <c r="N15" s="206" t="str">
        <f>IF(依頼書!O29="","",MID(依頼書!O29,8,2))</f>
        <v/>
      </c>
      <c r="O15" s="206" t="str">
        <f>IF(依頼書!O29="","",MID(依頼書!O29,10,1))</f>
        <v/>
      </c>
      <c r="P15" s="206" t="str">
        <f>IF(依頼書!O29="","",MID(依頼書!O29,11,1))</f>
        <v/>
      </c>
    </row>
    <row r="16" spans="1:16" x14ac:dyDescent="0.4">
      <c r="A16" s="205" t="s">
        <v>1185</v>
      </c>
      <c r="B16" s="205" t="str">
        <f>IF(依頼書!O30&lt;&gt;"",MAX(B$1:B15)+1,"")</f>
        <v/>
      </c>
      <c r="C16" s="206" t="str">
        <f>IF(依頼書!L30="","","W "&amp;依頼書!L30&amp;"mm"&amp;"×"&amp;"H "&amp;依頼書!M30&amp;"mm")</f>
        <v/>
      </c>
      <c r="D16" s="206"/>
      <c r="E16" s="206" t="str">
        <f>IF(依頼書!L30="","",ROUNDDOWN(依頼書!L30*依頼書!M30/1000000,2))</f>
        <v/>
      </c>
      <c r="F16" s="207"/>
      <c r="G16" s="206" t="str">
        <f>IF(OR(依頼書!O30="",依頼書!$I$9&lt;&gt;"株式会社ＬＩＸＩＬ"),"",依頼書!$I$9)</f>
        <v/>
      </c>
      <c r="H16" s="206"/>
      <c r="I16" s="206" t="str">
        <f>IF(依頼書!AG30&lt;&gt;"",SUBSTITUTE(依頼書!AG30,CHAR(10),""),"")</f>
        <v/>
      </c>
      <c r="J16" s="206" t="str">
        <f>IF(依頼書!AH30&lt;&gt;"",SUBSTITUTE(依頼書!AH30,CHAR(10),""),"")</f>
        <v/>
      </c>
      <c r="K16" s="206" t="str">
        <f>IF(依頼書!AI30&lt;&gt;"",SUBSTITUTE(依頼書!AI30,CHAR(10),""),"")</f>
        <v/>
      </c>
      <c r="L16" s="206" t="str">
        <f>IF(依頼書!O30="","",MID(依頼書!O30,4,3))</f>
        <v/>
      </c>
      <c r="M16" s="206" t="str">
        <f>IF(依頼書!O30="","",MID(依頼書!O30,7,1))</f>
        <v/>
      </c>
      <c r="N16" s="206" t="str">
        <f>IF(依頼書!O30="","",MID(依頼書!O30,8,2))</f>
        <v/>
      </c>
      <c r="O16" s="206" t="str">
        <f>IF(依頼書!O30="","",MID(依頼書!O30,10,1))</f>
        <v/>
      </c>
      <c r="P16" s="206" t="str">
        <f>IF(依頼書!O30="","",MID(依頼書!O30,11,1))</f>
        <v/>
      </c>
    </row>
    <row r="17" spans="1:16" x14ac:dyDescent="0.4">
      <c r="A17" s="205" t="s">
        <v>1186</v>
      </c>
      <c r="B17" s="205" t="str">
        <f>IF(依頼書!O31&lt;&gt;"",MAX(B$1:B16)+1,"")</f>
        <v/>
      </c>
      <c r="C17" s="206" t="str">
        <f>IF(依頼書!L31="","","W "&amp;依頼書!L31&amp;"mm"&amp;"×"&amp;"H "&amp;依頼書!M31&amp;"mm")</f>
        <v/>
      </c>
      <c r="D17" s="206"/>
      <c r="E17" s="206" t="str">
        <f>IF(依頼書!L31="","",ROUNDDOWN(依頼書!L31*依頼書!M31/1000000,2))</f>
        <v/>
      </c>
      <c r="F17" s="207"/>
      <c r="G17" s="206" t="str">
        <f>IF(OR(依頼書!O31="",依頼書!$I$9&lt;&gt;"株式会社ＬＩＸＩＬ"),"",依頼書!$I$9)</f>
        <v/>
      </c>
      <c r="H17" s="206"/>
      <c r="I17" s="206" t="str">
        <f>IF(依頼書!AG31&lt;&gt;"",SUBSTITUTE(依頼書!AG31,CHAR(10),""),"")</f>
        <v/>
      </c>
      <c r="J17" s="206" t="str">
        <f>IF(依頼書!AH31&lt;&gt;"",SUBSTITUTE(依頼書!AH31,CHAR(10),""),"")</f>
        <v/>
      </c>
      <c r="K17" s="206" t="str">
        <f>IF(依頼書!AI31&lt;&gt;"",SUBSTITUTE(依頼書!AI31,CHAR(10),""),"")</f>
        <v/>
      </c>
      <c r="L17" s="206" t="str">
        <f>IF(依頼書!O31="","",MID(依頼書!O31,4,3))</f>
        <v/>
      </c>
      <c r="M17" s="206" t="str">
        <f>IF(依頼書!O31="","",MID(依頼書!O31,7,1))</f>
        <v/>
      </c>
      <c r="N17" s="206" t="str">
        <f>IF(依頼書!O31="","",MID(依頼書!O31,8,2))</f>
        <v/>
      </c>
      <c r="O17" s="206" t="str">
        <f>IF(依頼書!O31="","",MID(依頼書!O31,10,1))</f>
        <v/>
      </c>
      <c r="P17" s="206" t="str">
        <f>IF(依頼書!O31="","",MID(依頼書!O31,11,1))</f>
        <v/>
      </c>
    </row>
    <row r="18" spans="1:16" x14ac:dyDescent="0.4">
      <c r="A18" s="205" t="s">
        <v>1187</v>
      </c>
      <c r="B18" s="205" t="str">
        <f>IF(依頼書!O32&lt;&gt;"",MAX(B$1:B17)+1,"")</f>
        <v/>
      </c>
      <c r="C18" s="206" t="str">
        <f>IF(依頼書!L32="","","W "&amp;依頼書!L32&amp;"mm"&amp;"×"&amp;"H "&amp;依頼書!M32&amp;"mm")</f>
        <v/>
      </c>
      <c r="D18" s="206"/>
      <c r="E18" s="206" t="str">
        <f>IF(依頼書!L32="","",ROUNDDOWN(依頼書!L32*依頼書!M32/1000000,2))</f>
        <v/>
      </c>
      <c r="F18" s="207"/>
      <c r="G18" s="206" t="str">
        <f>IF(OR(依頼書!O32="",依頼書!$I$9&lt;&gt;"株式会社ＬＩＸＩＬ"),"",依頼書!$I$9)</f>
        <v/>
      </c>
      <c r="H18" s="206"/>
      <c r="I18" s="206" t="str">
        <f>IF(依頼書!AG32&lt;&gt;"",SUBSTITUTE(依頼書!AG32,CHAR(10),""),"")</f>
        <v/>
      </c>
      <c r="J18" s="206" t="str">
        <f>IF(依頼書!AH32&lt;&gt;"",SUBSTITUTE(依頼書!AH32,CHAR(10),""),"")</f>
        <v/>
      </c>
      <c r="K18" s="206" t="str">
        <f>IF(依頼書!AI32&lt;&gt;"",SUBSTITUTE(依頼書!AI32,CHAR(10),""),"")</f>
        <v/>
      </c>
      <c r="L18" s="206" t="str">
        <f>IF(依頼書!O32="","",MID(依頼書!O32,4,3))</f>
        <v/>
      </c>
      <c r="M18" s="206" t="str">
        <f>IF(依頼書!O32="","",MID(依頼書!O32,7,1))</f>
        <v/>
      </c>
      <c r="N18" s="206" t="str">
        <f>IF(依頼書!O32="","",MID(依頼書!O32,8,2))</f>
        <v/>
      </c>
      <c r="O18" s="206" t="str">
        <f>IF(依頼書!O32="","",MID(依頼書!O32,10,1))</f>
        <v/>
      </c>
      <c r="P18" s="206" t="str">
        <f>IF(依頼書!O32="","",MID(依頼書!O32,11,1))</f>
        <v/>
      </c>
    </row>
    <row r="19" spans="1:16" x14ac:dyDescent="0.4">
      <c r="A19" s="205" t="s">
        <v>1188</v>
      </c>
      <c r="B19" s="205" t="str">
        <f>IF(依頼書!O33&lt;&gt;"",MAX(B$1:B18)+1,"")</f>
        <v/>
      </c>
      <c r="C19" s="206" t="str">
        <f>IF(依頼書!L33="","","W "&amp;依頼書!L33&amp;"mm"&amp;"×"&amp;"H "&amp;依頼書!M33&amp;"mm")</f>
        <v/>
      </c>
      <c r="D19" s="206"/>
      <c r="E19" s="206" t="str">
        <f>IF(依頼書!L33="","",ROUNDDOWN(依頼書!L33*依頼書!M33/1000000,2))</f>
        <v/>
      </c>
      <c r="F19" s="207"/>
      <c r="G19" s="206" t="str">
        <f>IF(OR(依頼書!O33="",依頼書!$I$9&lt;&gt;"株式会社ＬＩＸＩＬ"),"",依頼書!$I$9)</f>
        <v/>
      </c>
      <c r="H19" s="206"/>
      <c r="I19" s="206" t="str">
        <f>IF(依頼書!AG33&lt;&gt;"",SUBSTITUTE(依頼書!AG33,CHAR(10),""),"")</f>
        <v/>
      </c>
      <c r="J19" s="206" t="str">
        <f>IF(依頼書!AH33&lt;&gt;"",SUBSTITUTE(依頼書!AH33,CHAR(10),""),"")</f>
        <v/>
      </c>
      <c r="K19" s="206" t="str">
        <f>IF(依頼書!AI33&lt;&gt;"",SUBSTITUTE(依頼書!AI33,CHAR(10),""),"")</f>
        <v/>
      </c>
      <c r="L19" s="206" t="str">
        <f>IF(依頼書!O33="","",MID(依頼書!O33,4,3))</f>
        <v/>
      </c>
      <c r="M19" s="206" t="str">
        <f>IF(依頼書!O33="","",MID(依頼書!O33,7,1))</f>
        <v/>
      </c>
      <c r="N19" s="206" t="str">
        <f>IF(依頼書!O33="","",MID(依頼書!O33,8,2))</f>
        <v/>
      </c>
      <c r="O19" s="206" t="str">
        <f>IF(依頼書!O33="","",MID(依頼書!O33,10,1))</f>
        <v/>
      </c>
      <c r="P19" s="206" t="str">
        <f>IF(依頼書!O33="","",MID(依頼書!O33,11,1))</f>
        <v/>
      </c>
    </row>
    <row r="20" spans="1:16" x14ac:dyDescent="0.4">
      <c r="A20" s="205" t="s">
        <v>1189</v>
      </c>
      <c r="B20" s="205" t="str">
        <f>IF(依頼書!O34&lt;&gt;"",MAX(B$1:B19)+1,"")</f>
        <v/>
      </c>
      <c r="C20" s="206" t="str">
        <f>IF(依頼書!L34="","","W "&amp;依頼書!L34&amp;"mm"&amp;"×"&amp;"H "&amp;依頼書!M34&amp;"mm")</f>
        <v/>
      </c>
      <c r="D20" s="206"/>
      <c r="E20" s="206" t="str">
        <f>IF(依頼書!L34="","",ROUNDDOWN(依頼書!L34*依頼書!M34/1000000,2))</f>
        <v/>
      </c>
      <c r="F20" s="207"/>
      <c r="G20" s="206" t="str">
        <f>IF(OR(依頼書!O34="",依頼書!$I$9&lt;&gt;"株式会社ＬＩＸＩＬ"),"",依頼書!$I$9)</f>
        <v/>
      </c>
      <c r="H20" s="206"/>
      <c r="I20" s="206" t="str">
        <f>IF(依頼書!AG34&lt;&gt;"",SUBSTITUTE(依頼書!AG34,CHAR(10),""),"")</f>
        <v/>
      </c>
      <c r="J20" s="206" t="str">
        <f>IF(依頼書!AH34&lt;&gt;"",SUBSTITUTE(依頼書!AH34,CHAR(10),""),"")</f>
        <v/>
      </c>
      <c r="K20" s="206" t="str">
        <f>IF(依頼書!AI34&lt;&gt;"",SUBSTITUTE(依頼書!AI34,CHAR(10),""),"")</f>
        <v/>
      </c>
      <c r="L20" s="206" t="str">
        <f>IF(依頼書!O34="","",MID(依頼書!O34,4,3))</f>
        <v/>
      </c>
      <c r="M20" s="206" t="str">
        <f>IF(依頼書!O34="","",MID(依頼書!O34,7,1))</f>
        <v/>
      </c>
      <c r="N20" s="206" t="str">
        <f>IF(依頼書!O34="","",MID(依頼書!O34,8,2))</f>
        <v/>
      </c>
      <c r="O20" s="206" t="str">
        <f>IF(依頼書!O34="","",MID(依頼書!O34,10,1))</f>
        <v/>
      </c>
      <c r="P20" s="206" t="str">
        <f>IF(依頼書!O34="","",MID(依頼書!O34,11,1))</f>
        <v/>
      </c>
    </row>
    <row r="21" spans="1:16" x14ac:dyDescent="0.4">
      <c r="A21" s="205" t="s">
        <v>1190</v>
      </c>
      <c r="B21" s="205" t="str">
        <f>IF(依頼書!O35&lt;&gt;"",MAX(B$1:B20)+1,"")</f>
        <v/>
      </c>
      <c r="C21" s="206" t="str">
        <f>IF(依頼書!L35="","","W "&amp;依頼書!L35&amp;"mm"&amp;"×"&amp;"H "&amp;依頼書!M35&amp;"mm")</f>
        <v/>
      </c>
      <c r="D21" s="206"/>
      <c r="E21" s="206" t="str">
        <f>IF(依頼書!L35="","",ROUNDDOWN(依頼書!L35*依頼書!M35/1000000,2))</f>
        <v/>
      </c>
      <c r="F21" s="207"/>
      <c r="G21" s="206" t="str">
        <f>IF(OR(依頼書!O35="",依頼書!$I$9&lt;&gt;"株式会社ＬＩＸＩＬ"),"",依頼書!$I$9)</f>
        <v/>
      </c>
      <c r="H21" s="206"/>
      <c r="I21" s="206" t="str">
        <f>IF(依頼書!AG35&lt;&gt;"",SUBSTITUTE(依頼書!AG35,CHAR(10),""),"")</f>
        <v/>
      </c>
      <c r="J21" s="206" t="str">
        <f>IF(依頼書!AH35&lt;&gt;"",SUBSTITUTE(依頼書!AH35,CHAR(10),""),"")</f>
        <v/>
      </c>
      <c r="K21" s="206" t="str">
        <f>IF(依頼書!AI35&lt;&gt;"",SUBSTITUTE(依頼書!AI35,CHAR(10),""),"")</f>
        <v/>
      </c>
      <c r="L21" s="206" t="str">
        <f>IF(依頼書!O35="","",MID(依頼書!O35,4,3))</f>
        <v/>
      </c>
      <c r="M21" s="206" t="str">
        <f>IF(依頼書!O35="","",MID(依頼書!O35,7,1))</f>
        <v/>
      </c>
      <c r="N21" s="206" t="str">
        <f>IF(依頼書!O35="","",MID(依頼書!O35,8,2))</f>
        <v/>
      </c>
      <c r="O21" s="206" t="str">
        <f>IF(依頼書!O35="","",MID(依頼書!O35,10,1))</f>
        <v/>
      </c>
      <c r="P21" s="206" t="str">
        <f>IF(依頼書!O35="","",MID(依頼書!O35,11,1))</f>
        <v/>
      </c>
    </row>
    <row r="22" spans="1:16" x14ac:dyDescent="0.4">
      <c r="A22" s="205" t="s">
        <v>1191</v>
      </c>
      <c r="B22" s="205" t="str">
        <f>IF(依頼書!O36&lt;&gt;"",MAX(B$1:B21)+1,"")</f>
        <v/>
      </c>
      <c r="C22" s="206" t="str">
        <f>IF(依頼書!L36="","","W "&amp;依頼書!L36&amp;"mm"&amp;"×"&amp;"H "&amp;依頼書!M36&amp;"mm")</f>
        <v/>
      </c>
      <c r="D22" s="206"/>
      <c r="E22" s="206" t="str">
        <f>IF(依頼書!L36="","",ROUNDDOWN(依頼書!L36*依頼書!M36/1000000,2))</f>
        <v/>
      </c>
      <c r="F22" s="207"/>
      <c r="G22" s="206" t="str">
        <f>IF(OR(依頼書!O36="",依頼書!$I$9&lt;&gt;"株式会社ＬＩＸＩＬ"),"",依頼書!$I$9)</f>
        <v/>
      </c>
      <c r="H22" s="206"/>
      <c r="I22" s="206" t="str">
        <f>IF(依頼書!AG36&lt;&gt;"",SUBSTITUTE(依頼書!AG36,CHAR(10),""),"")</f>
        <v/>
      </c>
      <c r="J22" s="206" t="str">
        <f>IF(依頼書!AH36&lt;&gt;"",SUBSTITUTE(依頼書!AH36,CHAR(10),""),"")</f>
        <v/>
      </c>
      <c r="K22" s="206" t="str">
        <f>IF(依頼書!AI36&lt;&gt;"",SUBSTITUTE(依頼書!AI36,CHAR(10),""),"")</f>
        <v/>
      </c>
      <c r="L22" s="206" t="str">
        <f>IF(依頼書!O36="","",MID(依頼書!O36,4,3))</f>
        <v/>
      </c>
      <c r="M22" s="206" t="str">
        <f>IF(依頼書!O36="","",MID(依頼書!O36,7,1))</f>
        <v/>
      </c>
      <c r="N22" s="206" t="str">
        <f>IF(依頼書!O36="","",MID(依頼書!O36,8,2))</f>
        <v/>
      </c>
      <c r="O22" s="206" t="str">
        <f>IF(依頼書!O36="","",MID(依頼書!O36,10,1))</f>
        <v/>
      </c>
      <c r="P22" s="206" t="str">
        <f>IF(依頼書!O36="","",MID(依頼書!O36,11,1))</f>
        <v/>
      </c>
    </row>
    <row r="23" spans="1:16" x14ac:dyDescent="0.4">
      <c r="A23" s="205" t="s">
        <v>1192</v>
      </c>
      <c r="B23" s="205" t="str">
        <f>IF(依頼書!O37&lt;&gt;"",MAX(B$1:B22)+1,"")</f>
        <v/>
      </c>
      <c r="C23" s="206" t="str">
        <f>IF(依頼書!L37="","","W "&amp;依頼書!L37&amp;"mm"&amp;"×"&amp;"H "&amp;依頼書!M37&amp;"mm")</f>
        <v/>
      </c>
      <c r="D23" s="206"/>
      <c r="E23" s="206" t="str">
        <f>IF(依頼書!L37="","",ROUNDDOWN(依頼書!L37*依頼書!M37/1000000,2))</f>
        <v/>
      </c>
      <c r="F23" s="207"/>
      <c r="G23" s="206" t="str">
        <f>IF(OR(依頼書!O37="",依頼書!$I$9&lt;&gt;"株式会社ＬＩＸＩＬ"),"",依頼書!$I$9)</f>
        <v/>
      </c>
      <c r="H23" s="206"/>
      <c r="I23" s="206" t="str">
        <f>IF(依頼書!AG37&lt;&gt;"",SUBSTITUTE(依頼書!AG37,CHAR(10),""),"")</f>
        <v/>
      </c>
      <c r="J23" s="206" t="str">
        <f>IF(依頼書!AH37&lt;&gt;"",SUBSTITUTE(依頼書!AH37,CHAR(10),""),"")</f>
        <v/>
      </c>
      <c r="K23" s="206" t="str">
        <f>IF(依頼書!AI37&lt;&gt;"",SUBSTITUTE(依頼書!AI37,CHAR(10),""),"")</f>
        <v/>
      </c>
      <c r="L23" s="206" t="str">
        <f>IF(依頼書!O37="","",MID(依頼書!O37,4,3))</f>
        <v/>
      </c>
      <c r="M23" s="206" t="str">
        <f>IF(依頼書!O37="","",MID(依頼書!O37,7,1))</f>
        <v/>
      </c>
      <c r="N23" s="206" t="str">
        <f>IF(依頼書!O37="","",MID(依頼書!O37,8,2))</f>
        <v/>
      </c>
      <c r="O23" s="206" t="str">
        <f>IF(依頼書!O37="","",MID(依頼書!O37,10,1))</f>
        <v/>
      </c>
      <c r="P23" s="206" t="str">
        <f>IF(依頼書!O37="","",MID(依頼書!O37,11,1))</f>
        <v/>
      </c>
    </row>
    <row r="24" spans="1:16" x14ac:dyDescent="0.4">
      <c r="A24" s="205" t="s">
        <v>1193</v>
      </c>
      <c r="B24" s="205" t="str">
        <f>IF(依頼書!O38&lt;&gt;"",MAX(B$1:B23)+1,"")</f>
        <v/>
      </c>
      <c r="C24" s="206" t="str">
        <f>IF(依頼書!L38="","","W "&amp;依頼書!L38&amp;"mm"&amp;"×"&amp;"H "&amp;依頼書!M38&amp;"mm")</f>
        <v/>
      </c>
      <c r="D24" s="206"/>
      <c r="E24" s="206" t="str">
        <f>IF(依頼書!L38="","",ROUNDDOWN(依頼書!L38*依頼書!M38/1000000,2))</f>
        <v/>
      </c>
      <c r="F24" s="207"/>
      <c r="G24" s="206" t="str">
        <f>IF(OR(依頼書!O38="",依頼書!$I$9&lt;&gt;"株式会社ＬＩＸＩＬ"),"",依頼書!$I$9)</f>
        <v/>
      </c>
      <c r="H24" s="206"/>
      <c r="I24" s="206" t="str">
        <f>IF(依頼書!AG38&lt;&gt;"",SUBSTITUTE(依頼書!AG38,CHAR(10),""),"")</f>
        <v/>
      </c>
      <c r="J24" s="206" t="str">
        <f>IF(依頼書!AH38&lt;&gt;"",SUBSTITUTE(依頼書!AH38,CHAR(10),""),"")</f>
        <v/>
      </c>
      <c r="K24" s="206" t="str">
        <f>IF(依頼書!AI38&lt;&gt;"",SUBSTITUTE(依頼書!AI38,CHAR(10),""),"")</f>
        <v/>
      </c>
      <c r="L24" s="206" t="str">
        <f>IF(依頼書!O38="","",MID(依頼書!O38,4,3))</f>
        <v/>
      </c>
      <c r="M24" s="206" t="str">
        <f>IF(依頼書!O38="","",MID(依頼書!O38,7,1))</f>
        <v/>
      </c>
      <c r="N24" s="206" t="str">
        <f>IF(依頼書!O38="","",MID(依頼書!O38,8,2))</f>
        <v/>
      </c>
      <c r="O24" s="206" t="str">
        <f>IF(依頼書!O38="","",MID(依頼書!O38,10,1))</f>
        <v/>
      </c>
      <c r="P24" s="206" t="str">
        <f>IF(依頼書!O38="","",MID(依頼書!O38,11,1))</f>
        <v/>
      </c>
    </row>
    <row r="25" spans="1:16" x14ac:dyDescent="0.4">
      <c r="A25" s="205" t="s">
        <v>1194</v>
      </c>
      <c r="B25" s="205" t="str">
        <f>IF(依頼書!O39&lt;&gt;"",MAX(B$1:B24)+1,"")</f>
        <v/>
      </c>
      <c r="C25" s="206" t="str">
        <f>IF(依頼書!L39="","","W "&amp;依頼書!L39&amp;"mm"&amp;"×"&amp;"H "&amp;依頼書!M39&amp;"mm")</f>
        <v/>
      </c>
      <c r="D25" s="206"/>
      <c r="E25" s="206" t="str">
        <f>IF(依頼書!L39="","",ROUNDDOWN(依頼書!L39*依頼書!M39/1000000,2))</f>
        <v/>
      </c>
      <c r="F25" s="207"/>
      <c r="G25" s="206" t="str">
        <f>IF(OR(依頼書!O39="",依頼書!$I$9&lt;&gt;"株式会社ＬＩＸＩＬ"),"",依頼書!$I$9)</f>
        <v/>
      </c>
      <c r="H25" s="206"/>
      <c r="I25" s="206" t="str">
        <f>IF(依頼書!AG39&lt;&gt;"",SUBSTITUTE(依頼書!AG39,CHAR(10),""),"")</f>
        <v/>
      </c>
      <c r="J25" s="206" t="str">
        <f>IF(依頼書!AH39&lt;&gt;"",SUBSTITUTE(依頼書!AH39,CHAR(10),""),"")</f>
        <v/>
      </c>
      <c r="K25" s="206" t="str">
        <f>IF(依頼書!AI39&lt;&gt;"",SUBSTITUTE(依頼書!AI39,CHAR(10),""),"")</f>
        <v/>
      </c>
      <c r="L25" s="206" t="str">
        <f>IF(依頼書!O39="","",MID(依頼書!O39,4,3))</f>
        <v/>
      </c>
      <c r="M25" s="206" t="str">
        <f>IF(依頼書!O39="","",MID(依頼書!O39,7,1))</f>
        <v/>
      </c>
      <c r="N25" s="206" t="str">
        <f>IF(依頼書!O39="","",MID(依頼書!O39,8,2))</f>
        <v/>
      </c>
      <c r="O25" s="206" t="str">
        <f>IF(依頼書!O39="","",MID(依頼書!O39,10,1))</f>
        <v/>
      </c>
      <c r="P25" s="206" t="str">
        <f>IF(依頼書!O39="","",MID(依頼書!O39,11,1))</f>
        <v/>
      </c>
    </row>
    <row r="26" spans="1:16" x14ac:dyDescent="0.4">
      <c r="A26" s="205" t="s">
        <v>1195</v>
      </c>
      <c r="B26" s="205" t="str">
        <f>IF(依頼書!O40&lt;&gt;"",MAX(B$1:B25)+1,"")</f>
        <v/>
      </c>
      <c r="C26" s="206" t="str">
        <f>IF(依頼書!L40="","","W "&amp;依頼書!L40&amp;"mm"&amp;"×"&amp;"H "&amp;依頼書!M40&amp;"mm")</f>
        <v/>
      </c>
      <c r="D26" s="206"/>
      <c r="E26" s="206" t="str">
        <f>IF(依頼書!L40="","",ROUNDDOWN(依頼書!L40*依頼書!M40/1000000,2))</f>
        <v/>
      </c>
      <c r="F26" s="207"/>
      <c r="G26" s="206" t="str">
        <f>IF(OR(依頼書!O40="",依頼書!$I$9&lt;&gt;"株式会社ＬＩＸＩＬ"),"",依頼書!$I$9)</f>
        <v/>
      </c>
      <c r="H26" s="206"/>
      <c r="I26" s="206" t="str">
        <f>IF(依頼書!AG40&lt;&gt;"",SUBSTITUTE(依頼書!AG40,CHAR(10),""),"")</f>
        <v/>
      </c>
      <c r="J26" s="206" t="str">
        <f>IF(依頼書!AH40&lt;&gt;"",SUBSTITUTE(依頼書!AH40,CHAR(10),""),"")</f>
        <v/>
      </c>
      <c r="K26" s="206" t="str">
        <f>IF(依頼書!AI40&lt;&gt;"",SUBSTITUTE(依頼書!AI40,CHAR(10),""),"")</f>
        <v/>
      </c>
      <c r="L26" s="206" t="str">
        <f>IF(依頼書!O40="","",MID(依頼書!O40,4,3))</f>
        <v/>
      </c>
      <c r="M26" s="206" t="str">
        <f>IF(依頼書!O40="","",MID(依頼書!O40,7,1))</f>
        <v/>
      </c>
      <c r="N26" s="206" t="str">
        <f>IF(依頼書!O40="","",MID(依頼書!O40,8,2))</f>
        <v/>
      </c>
      <c r="O26" s="206" t="str">
        <f>IF(依頼書!O40="","",MID(依頼書!O40,10,1))</f>
        <v/>
      </c>
      <c r="P26" s="206" t="str">
        <f>IF(依頼書!O40="","",MID(依頼書!O40,11,1))</f>
        <v/>
      </c>
    </row>
    <row r="27" spans="1:16" x14ac:dyDescent="0.4">
      <c r="A27" s="205" t="s">
        <v>1196</v>
      </c>
      <c r="B27" s="205" t="str">
        <f>IF(依頼書!O41&lt;&gt;"",MAX(B$1:B26)+1,"")</f>
        <v/>
      </c>
      <c r="C27" s="206" t="str">
        <f>IF(依頼書!L41="","","W "&amp;依頼書!L41&amp;"mm"&amp;"×"&amp;"H "&amp;依頼書!M41&amp;"mm")</f>
        <v/>
      </c>
      <c r="D27" s="206"/>
      <c r="E27" s="206" t="str">
        <f>IF(依頼書!L41="","",ROUNDDOWN(依頼書!L41*依頼書!M41/1000000,2))</f>
        <v/>
      </c>
      <c r="F27" s="207"/>
      <c r="G27" s="206" t="str">
        <f>IF(OR(依頼書!O41="",依頼書!$I$9&lt;&gt;"株式会社ＬＩＸＩＬ"),"",依頼書!$I$9)</f>
        <v/>
      </c>
      <c r="H27" s="206"/>
      <c r="I27" s="206" t="str">
        <f>IF(依頼書!AG41&lt;&gt;"",SUBSTITUTE(依頼書!AG41,CHAR(10),""),"")</f>
        <v/>
      </c>
      <c r="J27" s="206" t="str">
        <f>IF(依頼書!AH41&lt;&gt;"",SUBSTITUTE(依頼書!AH41,CHAR(10),""),"")</f>
        <v/>
      </c>
      <c r="K27" s="206" t="str">
        <f>IF(依頼書!AI41&lt;&gt;"",SUBSTITUTE(依頼書!AI41,CHAR(10),""),"")</f>
        <v/>
      </c>
      <c r="L27" s="206" t="str">
        <f>IF(依頼書!O41="","",MID(依頼書!O41,4,3))</f>
        <v/>
      </c>
      <c r="M27" s="206" t="str">
        <f>IF(依頼書!O41="","",MID(依頼書!O41,7,1))</f>
        <v/>
      </c>
      <c r="N27" s="206" t="str">
        <f>IF(依頼書!O41="","",MID(依頼書!O41,8,2))</f>
        <v/>
      </c>
      <c r="O27" s="206" t="str">
        <f>IF(依頼書!O41="","",MID(依頼書!O41,10,1))</f>
        <v/>
      </c>
      <c r="P27" s="206" t="str">
        <f>IF(依頼書!O41="","",MID(依頼書!O41,11,1))</f>
        <v/>
      </c>
    </row>
    <row r="28" spans="1:16" x14ac:dyDescent="0.4">
      <c r="A28" s="205" t="s">
        <v>1197</v>
      </c>
      <c r="B28" s="205" t="str">
        <f>IF(依頼書!O42&lt;&gt;"",MAX(B$1:B27)+1,"")</f>
        <v/>
      </c>
      <c r="C28" s="206" t="str">
        <f>IF(依頼書!L42="","","W "&amp;依頼書!L42&amp;"mm"&amp;"×"&amp;"H "&amp;依頼書!M42&amp;"mm")</f>
        <v/>
      </c>
      <c r="D28" s="206"/>
      <c r="E28" s="206" t="str">
        <f>IF(依頼書!L42="","",ROUNDDOWN(依頼書!L42*依頼書!M42/1000000,2))</f>
        <v/>
      </c>
      <c r="F28" s="207"/>
      <c r="G28" s="206" t="str">
        <f>IF(OR(依頼書!O42="",依頼書!$I$9&lt;&gt;"株式会社ＬＩＸＩＬ"),"",依頼書!$I$9)</f>
        <v/>
      </c>
      <c r="H28" s="206"/>
      <c r="I28" s="206" t="str">
        <f>IF(依頼書!AG42&lt;&gt;"",SUBSTITUTE(依頼書!AG42,CHAR(10),""),"")</f>
        <v/>
      </c>
      <c r="J28" s="206" t="str">
        <f>IF(依頼書!AH42&lt;&gt;"",SUBSTITUTE(依頼書!AH42,CHAR(10),""),"")</f>
        <v/>
      </c>
      <c r="K28" s="206" t="str">
        <f>IF(依頼書!AI42&lt;&gt;"",SUBSTITUTE(依頼書!AI42,CHAR(10),""),"")</f>
        <v/>
      </c>
      <c r="L28" s="206" t="str">
        <f>IF(依頼書!O42="","",MID(依頼書!O42,4,3))</f>
        <v/>
      </c>
      <c r="M28" s="206" t="str">
        <f>IF(依頼書!O42="","",MID(依頼書!O42,7,1))</f>
        <v/>
      </c>
      <c r="N28" s="206" t="str">
        <f>IF(依頼書!O42="","",MID(依頼書!O42,8,2))</f>
        <v/>
      </c>
      <c r="O28" s="206" t="str">
        <f>IF(依頼書!O42="","",MID(依頼書!O42,10,1))</f>
        <v/>
      </c>
      <c r="P28" s="206" t="str">
        <f>IF(依頼書!O42="","",MID(依頼書!O42,11,1))</f>
        <v/>
      </c>
    </row>
    <row r="29" spans="1:16" x14ac:dyDescent="0.4">
      <c r="A29" s="205" t="s">
        <v>1198</v>
      </c>
      <c r="B29" s="205" t="str">
        <f>IF(依頼書!O43&lt;&gt;"",MAX(B$1:B28)+1,"")</f>
        <v/>
      </c>
      <c r="C29" s="206" t="str">
        <f>IF(依頼書!L43="","","W "&amp;依頼書!L43&amp;"mm"&amp;"×"&amp;"H "&amp;依頼書!M43&amp;"mm")</f>
        <v/>
      </c>
      <c r="D29" s="206"/>
      <c r="E29" s="206" t="str">
        <f>IF(依頼書!L43="","",ROUNDDOWN(依頼書!L43*依頼書!M43/1000000,2))</f>
        <v/>
      </c>
      <c r="F29" s="207"/>
      <c r="G29" s="206" t="str">
        <f>IF(OR(依頼書!O43="",依頼書!$I$9&lt;&gt;"株式会社ＬＩＸＩＬ"),"",依頼書!$I$9)</f>
        <v/>
      </c>
      <c r="H29" s="206"/>
      <c r="I29" s="206" t="str">
        <f>IF(依頼書!AG43&lt;&gt;"",SUBSTITUTE(依頼書!AG43,CHAR(10),""),"")</f>
        <v/>
      </c>
      <c r="J29" s="206" t="str">
        <f>IF(依頼書!AH43&lt;&gt;"",SUBSTITUTE(依頼書!AH43,CHAR(10),""),"")</f>
        <v/>
      </c>
      <c r="K29" s="206" t="str">
        <f>IF(依頼書!AI43&lt;&gt;"",SUBSTITUTE(依頼書!AI43,CHAR(10),""),"")</f>
        <v/>
      </c>
      <c r="L29" s="206" t="str">
        <f>IF(依頼書!O43="","",MID(依頼書!O43,4,3))</f>
        <v/>
      </c>
      <c r="M29" s="206" t="str">
        <f>IF(依頼書!O43="","",MID(依頼書!O43,7,1))</f>
        <v/>
      </c>
      <c r="N29" s="206" t="str">
        <f>IF(依頼書!O43="","",MID(依頼書!O43,8,2))</f>
        <v/>
      </c>
      <c r="O29" s="206" t="str">
        <f>IF(依頼書!O43="","",MID(依頼書!O43,10,1))</f>
        <v/>
      </c>
      <c r="P29" s="206" t="str">
        <f>IF(依頼書!O43="","",MID(依頼書!O43,11,1))</f>
        <v/>
      </c>
    </row>
    <row r="30" spans="1:16" x14ac:dyDescent="0.4">
      <c r="A30" s="205" t="s">
        <v>1199</v>
      </c>
      <c r="B30" s="205" t="str">
        <f>IF(依頼書!O44&lt;&gt;"",MAX(B$1:B29)+1,"")</f>
        <v/>
      </c>
      <c r="C30" s="206" t="str">
        <f>IF(依頼書!L44="","","W "&amp;依頼書!L44&amp;"mm"&amp;"×"&amp;"H "&amp;依頼書!M44&amp;"mm")</f>
        <v/>
      </c>
      <c r="D30" s="206"/>
      <c r="E30" s="206" t="str">
        <f>IF(依頼書!L44="","",ROUNDDOWN(依頼書!L44*依頼書!M44/1000000,2))</f>
        <v/>
      </c>
      <c r="F30" s="207"/>
      <c r="G30" s="206" t="str">
        <f>IF(OR(依頼書!O44="",依頼書!$I$9&lt;&gt;"株式会社ＬＩＸＩＬ"),"",依頼書!$I$9)</f>
        <v/>
      </c>
      <c r="H30" s="206"/>
      <c r="I30" s="206" t="str">
        <f>IF(依頼書!AG44&lt;&gt;"",SUBSTITUTE(依頼書!AG44,CHAR(10),""),"")</f>
        <v/>
      </c>
      <c r="J30" s="206" t="str">
        <f>IF(依頼書!AH44&lt;&gt;"",SUBSTITUTE(依頼書!AH44,CHAR(10),""),"")</f>
        <v/>
      </c>
      <c r="K30" s="206" t="str">
        <f>IF(依頼書!AI44&lt;&gt;"",SUBSTITUTE(依頼書!AI44,CHAR(10),""),"")</f>
        <v/>
      </c>
      <c r="L30" s="206" t="str">
        <f>IF(依頼書!O44="","",MID(依頼書!O44,4,3))</f>
        <v/>
      </c>
      <c r="M30" s="206" t="str">
        <f>IF(依頼書!O44="","",MID(依頼書!O44,7,1))</f>
        <v/>
      </c>
      <c r="N30" s="206" t="str">
        <f>IF(依頼書!O44="","",MID(依頼書!O44,8,2))</f>
        <v/>
      </c>
      <c r="O30" s="206" t="str">
        <f>IF(依頼書!O44="","",MID(依頼書!O44,10,1))</f>
        <v/>
      </c>
      <c r="P30" s="206" t="str">
        <f>IF(依頼書!O44="","",MID(依頼書!O44,11,1))</f>
        <v/>
      </c>
    </row>
    <row r="31" spans="1:16" x14ac:dyDescent="0.4">
      <c r="A31" s="205" t="s">
        <v>1200</v>
      </c>
      <c r="B31" s="205" t="str">
        <f>IF(依頼書!O45&lt;&gt;"",MAX(B$1:B30)+1,"")</f>
        <v/>
      </c>
      <c r="C31" s="206" t="str">
        <f>IF(依頼書!L45="","","W "&amp;依頼書!L45&amp;"mm"&amp;"×"&amp;"H "&amp;依頼書!M45&amp;"mm")</f>
        <v/>
      </c>
      <c r="D31" s="206"/>
      <c r="E31" s="206" t="str">
        <f>IF(依頼書!L45="","",ROUNDDOWN(依頼書!L45*依頼書!M45/1000000,2))</f>
        <v/>
      </c>
      <c r="F31" s="207"/>
      <c r="G31" s="206" t="str">
        <f>IF(OR(依頼書!O45="",依頼書!$I$9&lt;&gt;"株式会社ＬＩＸＩＬ"),"",依頼書!$I$9)</f>
        <v/>
      </c>
      <c r="H31" s="206"/>
      <c r="I31" s="206" t="str">
        <f>IF(依頼書!AG45&lt;&gt;"",SUBSTITUTE(依頼書!AG45,CHAR(10),""),"")</f>
        <v/>
      </c>
      <c r="J31" s="206" t="str">
        <f>IF(依頼書!AH45&lt;&gt;"",SUBSTITUTE(依頼書!AH45,CHAR(10),""),"")</f>
        <v/>
      </c>
      <c r="K31" s="206" t="str">
        <f>IF(依頼書!AI45&lt;&gt;"",SUBSTITUTE(依頼書!AI45,CHAR(10),""),"")</f>
        <v/>
      </c>
      <c r="L31" s="206" t="str">
        <f>IF(依頼書!O45="","",MID(依頼書!O45,4,3))</f>
        <v/>
      </c>
      <c r="M31" s="206" t="str">
        <f>IF(依頼書!O45="","",MID(依頼書!O45,7,1))</f>
        <v/>
      </c>
      <c r="N31" s="206" t="str">
        <f>IF(依頼書!O45="","",MID(依頼書!O45,8,2))</f>
        <v/>
      </c>
      <c r="O31" s="206" t="str">
        <f>IF(依頼書!O45="","",MID(依頼書!O45,10,1))</f>
        <v/>
      </c>
      <c r="P31" s="206" t="str">
        <f>IF(依頼書!O45="","",MID(依頼書!O45,11,1))</f>
        <v/>
      </c>
    </row>
    <row r="32" spans="1:16" x14ac:dyDescent="0.4">
      <c r="A32" s="205" t="s">
        <v>1201</v>
      </c>
      <c r="B32" s="205" t="str">
        <f>IF(依頼書!O46&lt;&gt;"",MAX(B$1:B31)+1,"")</f>
        <v/>
      </c>
      <c r="C32" s="206" t="str">
        <f>IF(依頼書!L46="","","W "&amp;依頼書!L46&amp;"mm"&amp;"×"&amp;"H "&amp;依頼書!M46&amp;"mm")</f>
        <v/>
      </c>
      <c r="D32" s="206"/>
      <c r="E32" s="206" t="str">
        <f>IF(依頼書!L46="","",ROUNDDOWN(依頼書!L46*依頼書!M46/1000000,2))</f>
        <v/>
      </c>
      <c r="F32" s="207"/>
      <c r="G32" s="206" t="str">
        <f>IF(OR(依頼書!O46="",依頼書!$I$9&lt;&gt;"株式会社ＬＩＸＩＬ"),"",依頼書!$I$9)</f>
        <v/>
      </c>
      <c r="H32" s="206"/>
      <c r="I32" s="206" t="str">
        <f>IF(依頼書!AG46&lt;&gt;"",SUBSTITUTE(依頼書!AG46,CHAR(10),""),"")</f>
        <v/>
      </c>
      <c r="J32" s="206" t="str">
        <f>IF(依頼書!AH46&lt;&gt;"",SUBSTITUTE(依頼書!AH46,CHAR(10),""),"")</f>
        <v/>
      </c>
      <c r="K32" s="206" t="str">
        <f>IF(依頼書!AI46&lt;&gt;"",SUBSTITUTE(依頼書!AI46,CHAR(10),""),"")</f>
        <v/>
      </c>
      <c r="L32" s="206" t="str">
        <f>IF(依頼書!O46="","",MID(依頼書!O46,4,3))</f>
        <v/>
      </c>
      <c r="M32" s="206" t="str">
        <f>IF(依頼書!O46="","",MID(依頼書!O46,7,1))</f>
        <v/>
      </c>
      <c r="N32" s="206" t="str">
        <f>IF(依頼書!O46="","",MID(依頼書!O46,8,2))</f>
        <v/>
      </c>
      <c r="O32" s="206" t="str">
        <f>IF(依頼書!O46="","",MID(依頼書!O46,10,1))</f>
        <v/>
      </c>
      <c r="P32" s="206" t="str">
        <f>IF(依頼書!O46="","",MID(依頼書!O46,11,1))</f>
        <v/>
      </c>
    </row>
    <row r="33" spans="1:16" x14ac:dyDescent="0.4">
      <c r="A33" s="205" t="s">
        <v>1202</v>
      </c>
      <c r="B33" s="205" t="str">
        <f>IF(依頼書!O47&lt;&gt;"",MAX(B$1:B32)+1,"")</f>
        <v/>
      </c>
      <c r="C33" s="206" t="str">
        <f>IF(依頼書!L47="","","W "&amp;依頼書!L47&amp;"mm"&amp;"×"&amp;"H "&amp;依頼書!M47&amp;"mm")</f>
        <v/>
      </c>
      <c r="D33" s="206"/>
      <c r="E33" s="206" t="str">
        <f>IF(依頼書!L47="","",ROUNDDOWN(依頼書!L47*依頼書!M47/1000000,2))</f>
        <v/>
      </c>
      <c r="F33" s="207"/>
      <c r="G33" s="206" t="str">
        <f>IF(OR(依頼書!O47="",依頼書!$I$9&lt;&gt;"株式会社ＬＩＸＩＬ"),"",依頼書!$I$9)</f>
        <v/>
      </c>
      <c r="H33" s="206"/>
      <c r="I33" s="206" t="str">
        <f>IF(依頼書!AG47&lt;&gt;"",SUBSTITUTE(依頼書!AG47,CHAR(10),""),"")</f>
        <v/>
      </c>
      <c r="J33" s="206" t="str">
        <f>IF(依頼書!AH47&lt;&gt;"",SUBSTITUTE(依頼書!AH47,CHAR(10),""),"")</f>
        <v/>
      </c>
      <c r="K33" s="206" t="str">
        <f>IF(依頼書!AI47&lt;&gt;"",SUBSTITUTE(依頼書!AI47,CHAR(10),""),"")</f>
        <v/>
      </c>
      <c r="L33" s="206" t="str">
        <f>IF(依頼書!O47="","",MID(依頼書!O47,4,3))</f>
        <v/>
      </c>
      <c r="M33" s="206" t="str">
        <f>IF(依頼書!O47="","",MID(依頼書!O47,7,1))</f>
        <v/>
      </c>
      <c r="N33" s="206" t="str">
        <f>IF(依頼書!O47="","",MID(依頼書!O47,8,2))</f>
        <v/>
      </c>
      <c r="O33" s="206" t="str">
        <f>IF(依頼書!O47="","",MID(依頼書!O47,10,1))</f>
        <v/>
      </c>
      <c r="P33" s="206" t="str">
        <f>IF(依頼書!O47="","",MID(依頼書!O47,11,1))</f>
        <v/>
      </c>
    </row>
    <row r="34" spans="1:16" x14ac:dyDescent="0.4">
      <c r="A34" s="205" t="s">
        <v>1203</v>
      </c>
      <c r="B34" s="205" t="str">
        <f>IF(依頼書!O48&lt;&gt;"",MAX(B$1:B33)+1,"")</f>
        <v/>
      </c>
      <c r="C34" s="206" t="str">
        <f>IF(依頼書!L48="","","W "&amp;依頼書!L48&amp;"mm"&amp;"×"&amp;"H "&amp;依頼書!M48&amp;"mm")</f>
        <v/>
      </c>
      <c r="D34" s="206"/>
      <c r="E34" s="206" t="str">
        <f>IF(依頼書!L48="","",ROUNDDOWN(依頼書!L48*依頼書!M48/1000000,2))</f>
        <v/>
      </c>
      <c r="F34" s="207"/>
      <c r="G34" s="206" t="str">
        <f>IF(OR(依頼書!O48="",依頼書!$I$9&lt;&gt;"株式会社ＬＩＸＩＬ"),"",依頼書!$I$9)</f>
        <v/>
      </c>
      <c r="H34" s="206"/>
      <c r="I34" s="206" t="str">
        <f>IF(依頼書!AG48&lt;&gt;"",SUBSTITUTE(依頼書!AG48,CHAR(10),""),"")</f>
        <v/>
      </c>
      <c r="J34" s="206" t="str">
        <f>IF(依頼書!AH48&lt;&gt;"",SUBSTITUTE(依頼書!AH48,CHAR(10),""),"")</f>
        <v/>
      </c>
      <c r="K34" s="206" t="str">
        <f>IF(依頼書!AI48&lt;&gt;"",SUBSTITUTE(依頼書!AI48,CHAR(10),""),"")</f>
        <v/>
      </c>
      <c r="L34" s="206" t="str">
        <f>IF(依頼書!O48="","",MID(依頼書!O48,4,3))</f>
        <v/>
      </c>
      <c r="M34" s="206" t="str">
        <f>IF(依頼書!O48="","",MID(依頼書!O48,7,1))</f>
        <v/>
      </c>
      <c r="N34" s="206" t="str">
        <f>IF(依頼書!O48="","",MID(依頼書!O48,8,2))</f>
        <v/>
      </c>
      <c r="O34" s="206" t="str">
        <f>IF(依頼書!O48="","",MID(依頼書!O48,10,1))</f>
        <v/>
      </c>
      <c r="P34" s="206" t="str">
        <f>IF(依頼書!O48="","",MID(依頼書!O48,11,1))</f>
        <v/>
      </c>
    </row>
    <row r="35" spans="1:16" x14ac:dyDescent="0.4">
      <c r="A35" s="205" t="s">
        <v>1204</v>
      </c>
      <c r="B35" s="205" t="str">
        <f>IF(依頼書!O49&lt;&gt;"",MAX(B$1:B34)+1,"")</f>
        <v/>
      </c>
      <c r="C35" s="206" t="str">
        <f>IF(依頼書!L49="","","W "&amp;依頼書!L49&amp;"mm"&amp;"×"&amp;"H "&amp;依頼書!M49&amp;"mm")</f>
        <v/>
      </c>
      <c r="D35" s="206"/>
      <c r="E35" s="206" t="str">
        <f>IF(依頼書!L49="","",ROUNDDOWN(依頼書!L49*依頼書!M49/1000000,2))</f>
        <v/>
      </c>
      <c r="F35" s="207"/>
      <c r="G35" s="206" t="str">
        <f>IF(OR(依頼書!O49="",依頼書!$I$9&lt;&gt;"株式会社ＬＩＸＩＬ"),"",依頼書!$I$9)</f>
        <v/>
      </c>
      <c r="H35" s="206"/>
      <c r="I35" s="206" t="str">
        <f>IF(依頼書!AG49&lt;&gt;"",SUBSTITUTE(依頼書!AG49,CHAR(10),""),"")</f>
        <v/>
      </c>
      <c r="J35" s="206" t="str">
        <f>IF(依頼書!AH49&lt;&gt;"",SUBSTITUTE(依頼書!AH49,CHAR(10),""),"")</f>
        <v/>
      </c>
      <c r="K35" s="206" t="str">
        <f>IF(依頼書!AI49&lt;&gt;"",SUBSTITUTE(依頼書!AI49,CHAR(10),""),"")</f>
        <v/>
      </c>
      <c r="L35" s="206" t="str">
        <f>IF(依頼書!O49="","",MID(依頼書!O49,4,3))</f>
        <v/>
      </c>
      <c r="M35" s="206" t="str">
        <f>IF(依頼書!O49="","",MID(依頼書!O49,7,1))</f>
        <v/>
      </c>
      <c r="N35" s="206" t="str">
        <f>IF(依頼書!O49="","",MID(依頼書!O49,8,2))</f>
        <v/>
      </c>
      <c r="O35" s="206" t="str">
        <f>IF(依頼書!O49="","",MID(依頼書!O49,10,1))</f>
        <v/>
      </c>
      <c r="P35" s="206" t="str">
        <f>IF(依頼書!O49="","",MID(依頼書!O49,11,1))</f>
        <v/>
      </c>
    </row>
    <row r="36" spans="1:16" x14ac:dyDescent="0.4">
      <c r="A36" s="205" t="s">
        <v>1205</v>
      </c>
      <c r="B36" s="205" t="str">
        <f>IF(依頼書!O50&lt;&gt;"",MAX(B$1:B35)+1,"")</f>
        <v/>
      </c>
      <c r="C36" s="206" t="str">
        <f>IF(依頼書!L50="","","W "&amp;依頼書!L50&amp;"mm"&amp;"×"&amp;"H "&amp;依頼書!M50&amp;"mm")</f>
        <v/>
      </c>
      <c r="D36" s="206"/>
      <c r="E36" s="206" t="str">
        <f>IF(依頼書!L50="","",ROUNDDOWN(依頼書!L50*依頼書!M50/1000000,2))</f>
        <v/>
      </c>
      <c r="F36" s="207"/>
      <c r="G36" s="206" t="str">
        <f>IF(OR(依頼書!O50="",依頼書!$I$9&lt;&gt;"株式会社ＬＩＸＩＬ"),"",依頼書!$I$9)</f>
        <v/>
      </c>
      <c r="H36" s="206"/>
      <c r="I36" s="206" t="str">
        <f>IF(依頼書!AG50&lt;&gt;"",SUBSTITUTE(依頼書!AG50,CHAR(10),""),"")</f>
        <v/>
      </c>
      <c r="J36" s="206" t="str">
        <f>IF(依頼書!AH50&lt;&gt;"",SUBSTITUTE(依頼書!AH50,CHAR(10),""),"")</f>
        <v/>
      </c>
      <c r="K36" s="206" t="str">
        <f>IF(依頼書!AI50&lt;&gt;"",SUBSTITUTE(依頼書!AI50,CHAR(10),""),"")</f>
        <v/>
      </c>
      <c r="L36" s="206" t="str">
        <f>IF(依頼書!O50="","",MID(依頼書!O50,4,3))</f>
        <v/>
      </c>
      <c r="M36" s="206" t="str">
        <f>IF(依頼書!O50="","",MID(依頼書!O50,7,1))</f>
        <v/>
      </c>
      <c r="N36" s="206" t="str">
        <f>IF(依頼書!O50="","",MID(依頼書!O50,8,2))</f>
        <v/>
      </c>
      <c r="O36" s="206" t="str">
        <f>IF(依頼書!O50="","",MID(依頼書!O50,10,1))</f>
        <v/>
      </c>
      <c r="P36" s="206" t="str">
        <f>IF(依頼書!O50="","",MID(依頼書!O50,11,1))</f>
        <v/>
      </c>
    </row>
    <row r="37" spans="1:16" x14ac:dyDescent="0.4">
      <c r="A37" s="205" t="s">
        <v>1206</v>
      </c>
      <c r="B37" s="205" t="str">
        <f>IF(依頼書!O51&lt;&gt;"",MAX(B$1:B36)+1,"")</f>
        <v/>
      </c>
      <c r="C37" s="206" t="str">
        <f>IF(依頼書!L51="","","W "&amp;依頼書!L51&amp;"mm"&amp;"×"&amp;"H "&amp;依頼書!M51&amp;"mm")</f>
        <v/>
      </c>
      <c r="D37" s="206"/>
      <c r="E37" s="206" t="str">
        <f>IF(依頼書!L51="","",ROUNDDOWN(依頼書!L51*依頼書!M51/1000000,2))</f>
        <v/>
      </c>
      <c r="F37" s="207"/>
      <c r="G37" s="206" t="str">
        <f>IF(OR(依頼書!O51="",依頼書!$I$9&lt;&gt;"株式会社ＬＩＸＩＬ"),"",依頼書!$I$9)</f>
        <v/>
      </c>
      <c r="H37" s="206"/>
      <c r="I37" s="206" t="str">
        <f>IF(依頼書!AG51&lt;&gt;"",SUBSTITUTE(依頼書!AG51,CHAR(10),""),"")</f>
        <v/>
      </c>
      <c r="J37" s="206" t="str">
        <f>IF(依頼書!AH51&lt;&gt;"",SUBSTITUTE(依頼書!AH51,CHAR(10),""),"")</f>
        <v/>
      </c>
      <c r="K37" s="206" t="str">
        <f>IF(依頼書!AI51&lt;&gt;"",SUBSTITUTE(依頼書!AI51,CHAR(10),""),"")</f>
        <v/>
      </c>
      <c r="L37" s="206" t="str">
        <f>IF(依頼書!O51="","",MID(依頼書!O51,4,3))</f>
        <v/>
      </c>
      <c r="M37" s="206" t="str">
        <f>IF(依頼書!O51="","",MID(依頼書!O51,7,1))</f>
        <v/>
      </c>
      <c r="N37" s="206" t="str">
        <f>IF(依頼書!O51="","",MID(依頼書!O51,8,2))</f>
        <v/>
      </c>
      <c r="O37" s="206" t="str">
        <f>IF(依頼書!O51="","",MID(依頼書!O51,10,1))</f>
        <v/>
      </c>
      <c r="P37" s="206" t="str">
        <f>IF(依頼書!O51="","",MID(依頼書!O51,11,1))</f>
        <v/>
      </c>
    </row>
    <row r="38" spans="1:16" x14ac:dyDescent="0.4">
      <c r="A38" s="205" t="s">
        <v>1207</v>
      </c>
      <c r="B38" s="205" t="str">
        <f>IF(依頼書!O52&lt;&gt;"",MAX(B$1:B37)+1,"")</f>
        <v/>
      </c>
      <c r="C38" s="206" t="str">
        <f>IF(依頼書!L52="","","W "&amp;依頼書!L52&amp;"mm"&amp;"×"&amp;"H "&amp;依頼書!M52&amp;"mm")</f>
        <v/>
      </c>
      <c r="D38" s="206"/>
      <c r="E38" s="206" t="str">
        <f>IF(依頼書!L52="","",ROUNDDOWN(依頼書!L52*依頼書!M52/1000000,2))</f>
        <v/>
      </c>
      <c r="F38" s="207"/>
      <c r="G38" s="206" t="str">
        <f>IF(OR(依頼書!O52="",依頼書!$I$9&lt;&gt;"株式会社ＬＩＸＩＬ"),"",依頼書!$I$9)</f>
        <v/>
      </c>
      <c r="H38" s="206"/>
      <c r="I38" s="206" t="str">
        <f>IF(依頼書!AG52&lt;&gt;"",SUBSTITUTE(依頼書!AG52,CHAR(10),""),"")</f>
        <v/>
      </c>
      <c r="J38" s="206" t="str">
        <f>IF(依頼書!AH52&lt;&gt;"",SUBSTITUTE(依頼書!AH52,CHAR(10),""),"")</f>
        <v/>
      </c>
      <c r="K38" s="206" t="str">
        <f>IF(依頼書!AI52&lt;&gt;"",SUBSTITUTE(依頼書!AI52,CHAR(10),""),"")</f>
        <v/>
      </c>
      <c r="L38" s="206" t="str">
        <f>IF(依頼書!O52="","",MID(依頼書!O52,4,3))</f>
        <v/>
      </c>
      <c r="M38" s="206" t="str">
        <f>IF(依頼書!O52="","",MID(依頼書!O52,7,1))</f>
        <v/>
      </c>
      <c r="N38" s="206" t="str">
        <f>IF(依頼書!O52="","",MID(依頼書!O52,8,2))</f>
        <v/>
      </c>
      <c r="O38" s="206" t="str">
        <f>IF(依頼書!O52="","",MID(依頼書!O52,10,1))</f>
        <v/>
      </c>
      <c r="P38" s="206" t="str">
        <f>IF(依頼書!O52="","",MID(依頼書!O52,11,1))</f>
        <v/>
      </c>
    </row>
    <row r="39" spans="1:16" x14ac:dyDescent="0.4">
      <c r="A39" s="205" t="s">
        <v>1208</v>
      </c>
      <c r="B39" s="205" t="str">
        <f>IF(依頼書!O53&lt;&gt;"",MAX(B$1:B38)+1,"")</f>
        <v/>
      </c>
      <c r="C39" s="206" t="str">
        <f>IF(依頼書!L53="","","W "&amp;依頼書!L53&amp;"mm"&amp;"×"&amp;"H "&amp;依頼書!M53&amp;"mm")</f>
        <v/>
      </c>
      <c r="D39" s="206"/>
      <c r="E39" s="206" t="str">
        <f>IF(依頼書!L53="","",ROUNDDOWN(依頼書!L53*依頼書!M53/1000000,2))</f>
        <v/>
      </c>
      <c r="F39" s="207"/>
      <c r="G39" s="206" t="str">
        <f>IF(OR(依頼書!O53="",依頼書!$I$9&lt;&gt;"株式会社ＬＩＸＩＬ"),"",依頼書!$I$9)</f>
        <v/>
      </c>
      <c r="H39" s="206"/>
      <c r="I39" s="206" t="str">
        <f>IF(依頼書!AG53&lt;&gt;"",SUBSTITUTE(依頼書!AG53,CHAR(10),""),"")</f>
        <v/>
      </c>
      <c r="J39" s="206" t="str">
        <f>IF(依頼書!AH53&lt;&gt;"",SUBSTITUTE(依頼書!AH53,CHAR(10),""),"")</f>
        <v/>
      </c>
      <c r="K39" s="206" t="str">
        <f>IF(依頼書!AI53&lt;&gt;"",SUBSTITUTE(依頼書!AI53,CHAR(10),""),"")</f>
        <v/>
      </c>
      <c r="L39" s="206" t="str">
        <f>IF(依頼書!O53="","",MID(依頼書!O53,4,3))</f>
        <v/>
      </c>
      <c r="M39" s="206" t="str">
        <f>IF(依頼書!O53="","",MID(依頼書!O53,7,1))</f>
        <v/>
      </c>
      <c r="N39" s="206" t="str">
        <f>IF(依頼書!O53="","",MID(依頼書!O53,8,2))</f>
        <v/>
      </c>
      <c r="O39" s="206" t="str">
        <f>IF(依頼書!O53="","",MID(依頼書!O53,10,1))</f>
        <v/>
      </c>
      <c r="P39" s="206" t="str">
        <f>IF(依頼書!O53="","",MID(依頼書!O53,11,1))</f>
        <v/>
      </c>
    </row>
    <row r="40" spans="1:16" x14ac:dyDescent="0.4">
      <c r="A40" s="205" t="s">
        <v>1209</v>
      </c>
      <c r="B40" s="205" t="str">
        <f>IF(依頼書!O54&lt;&gt;"",MAX(B$1:B39)+1,"")</f>
        <v/>
      </c>
      <c r="C40" s="206" t="str">
        <f>IF(依頼書!L54="","","W "&amp;依頼書!L54&amp;"mm"&amp;"×"&amp;"H "&amp;依頼書!M54&amp;"mm")</f>
        <v/>
      </c>
      <c r="D40" s="206"/>
      <c r="E40" s="206" t="str">
        <f>IF(依頼書!L54="","",ROUNDDOWN(依頼書!L54*依頼書!M54/1000000,2))</f>
        <v/>
      </c>
      <c r="F40" s="207"/>
      <c r="G40" s="206" t="str">
        <f>IF(OR(依頼書!O54="",依頼書!$I$9&lt;&gt;"株式会社ＬＩＸＩＬ"),"",依頼書!$I$9)</f>
        <v/>
      </c>
      <c r="H40" s="206"/>
      <c r="I40" s="206" t="str">
        <f>IF(依頼書!AG54&lt;&gt;"",SUBSTITUTE(依頼書!AG54,CHAR(10),""),"")</f>
        <v/>
      </c>
      <c r="J40" s="206" t="str">
        <f>IF(依頼書!AH54&lt;&gt;"",SUBSTITUTE(依頼書!AH54,CHAR(10),""),"")</f>
        <v/>
      </c>
      <c r="K40" s="206" t="str">
        <f>IF(依頼書!AI54&lt;&gt;"",SUBSTITUTE(依頼書!AI54,CHAR(10),""),"")</f>
        <v/>
      </c>
      <c r="L40" s="206" t="str">
        <f>IF(依頼書!O54="","",MID(依頼書!O54,4,3))</f>
        <v/>
      </c>
      <c r="M40" s="206" t="str">
        <f>IF(依頼書!O54="","",MID(依頼書!O54,7,1))</f>
        <v/>
      </c>
      <c r="N40" s="206" t="str">
        <f>IF(依頼書!O54="","",MID(依頼書!O54,8,2))</f>
        <v/>
      </c>
      <c r="O40" s="206" t="str">
        <f>IF(依頼書!O54="","",MID(依頼書!O54,10,1))</f>
        <v/>
      </c>
      <c r="P40" s="206" t="str">
        <f>IF(依頼書!O54="","",MID(依頼書!O54,11,1))</f>
        <v/>
      </c>
    </row>
    <row r="41" spans="1:16" x14ac:dyDescent="0.4">
      <c r="A41" s="205" t="s">
        <v>1210</v>
      </c>
      <c r="B41" s="205" t="str">
        <f>IF(依頼書!O55&lt;&gt;"",MAX(B$1:B40)+1,"")</f>
        <v/>
      </c>
      <c r="C41" s="206" t="str">
        <f>IF(依頼書!L55="","","W "&amp;依頼書!L55&amp;"mm"&amp;"×"&amp;"H "&amp;依頼書!M55&amp;"mm")</f>
        <v/>
      </c>
      <c r="D41" s="206"/>
      <c r="E41" s="206" t="str">
        <f>IF(依頼書!L55="","",ROUNDDOWN(依頼書!L55*依頼書!M55/1000000,2))</f>
        <v/>
      </c>
      <c r="F41" s="207"/>
      <c r="G41" s="206" t="str">
        <f>IF(OR(依頼書!O55="",依頼書!$I$9&lt;&gt;"株式会社ＬＩＸＩＬ"),"",依頼書!$I$9)</f>
        <v/>
      </c>
      <c r="H41" s="206"/>
      <c r="I41" s="206" t="str">
        <f>IF(依頼書!AG55&lt;&gt;"",SUBSTITUTE(依頼書!AG55,CHAR(10),""),"")</f>
        <v/>
      </c>
      <c r="J41" s="206" t="str">
        <f>IF(依頼書!AH55&lt;&gt;"",SUBSTITUTE(依頼書!AH55,CHAR(10),""),"")</f>
        <v/>
      </c>
      <c r="K41" s="206" t="str">
        <f>IF(依頼書!AI55&lt;&gt;"",SUBSTITUTE(依頼書!AI55,CHAR(10),""),"")</f>
        <v/>
      </c>
      <c r="L41" s="206" t="str">
        <f>IF(依頼書!O55="","",MID(依頼書!O55,4,3))</f>
        <v/>
      </c>
      <c r="M41" s="206" t="str">
        <f>IF(依頼書!O55="","",MID(依頼書!O55,7,1))</f>
        <v/>
      </c>
      <c r="N41" s="206" t="str">
        <f>IF(依頼書!O55="","",MID(依頼書!O55,8,2))</f>
        <v/>
      </c>
      <c r="O41" s="206" t="str">
        <f>IF(依頼書!O55="","",MID(依頼書!O55,10,1))</f>
        <v/>
      </c>
      <c r="P41" s="206" t="str">
        <f>IF(依頼書!O55="","",MID(依頼書!O55,11,1))</f>
        <v/>
      </c>
    </row>
    <row r="42" spans="1:16" x14ac:dyDescent="0.4">
      <c r="A42" s="205" t="s">
        <v>1211</v>
      </c>
      <c r="B42" s="205" t="str">
        <f>IF(依頼書!O56&lt;&gt;"",MAX(B$1:B41)+1,"")</f>
        <v/>
      </c>
      <c r="C42" s="206" t="str">
        <f>IF(依頼書!L56="","","W "&amp;依頼書!L56&amp;"mm"&amp;"×"&amp;"H "&amp;依頼書!M56&amp;"mm")</f>
        <v/>
      </c>
      <c r="D42" s="206"/>
      <c r="E42" s="206" t="str">
        <f>IF(依頼書!L56="","",ROUNDDOWN(依頼書!L56*依頼書!M56/1000000,2))</f>
        <v/>
      </c>
      <c r="F42" s="207"/>
      <c r="G42" s="206" t="str">
        <f>IF(OR(依頼書!O56="",依頼書!$I$9&lt;&gt;"株式会社ＬＩＸＩＬ"),"",依頼書!$I$9)</f>
        <v/>
      </c>
      <c r="H42" s="206"/>
      <c r="I42" s="206" t="str">
        <f>IF(依頼書!AG56&lt;&gt;"",SUBSTITUTE(依頼書!AG56,CHAR(10),""),"")</f>
        <v/>
      </c>
      <c r="J42" s="206" t="str">
        <f>IF(依頼書!AH56&lt;&gt;"",SUBSTITUTE(依頼書!AH56,CHAR(10),""),"")</f>
        <v/>
      </c>
      <c r="K42" s="206" t="str">
        <f>IF(依頼書!AI56&lt;&gt;"",SUBSTITUTE(依頼書!AI56,CHAR(10),""),"")</f>
        <v/>
      </c>
      <c r="L42" s="206" t="str">
        <f>IF(依頼書!O56="","",MID(依頼書!O56,4,3))</f>
        <v/>
      </c>
      <c r="M42" s="206" t="str">
        <f>IF(依頼書!O56="","",MID(依頼書!O56,7,1))</f>
        <v/>
      </c>
      <c r="N42" s="206" t="str">
        <f>IF(依頼書!O56="","",MID(依頼書!O56,8,2))</f>
        <v/>
      </c>
      <c r="O42" s="206" t="str">
        <f>IF(依頼書!O56="","",MID(依頼書!O56,10,1))</f>
        <v/>
      </c>
      <c r="P42" s="206" t="str">
        <f>IF(依頼書!O56="","",MID(依頼書!O56,11,1))</f>
        <v/>
      </c>
    </row>
    <row r="43" spans="1:16" x14ac:dyDescent="0.4">
      <c r="A43" s="205" t="s">
        <v>1212</v>
      </c>
      <c r="B43" s="205" t="str">
        <f>IF(依頼書!O57&lt;&gt;"",MAX(B$1:B42)+1,"")</f>
        <v/>
      </c>
      <c r="C43" s="206" t="str">
        <f>IF(依頼書!L57="","","W "&amp;依頼書!L57&amp;"mm"&amp;"×"&amp;"H "&amp;依頼書!M57&amp;"mm")</f>
        <v/>
      </c>
      <c r="D43" s="206"/>
      <c r="E43" s="206" t="str">
        <f>IF(依頼書!L57="","",ROUNDDOWN(依頼書!L57*依頼書!M57/1000000,2))</f>
        <v/>
      </c>
      <c r="F43" s="207"/>
      <c r="G43" s="206" t="str">
        <f>IF(OR(依頼書!O57="",依頼書!$I$9&lt;&gt;"株式会社ＬＩＸＩＬ"),"",依頼書!$I$9)</f>
        <v/>
      </c>
      <c r="H43" s="206"/>
      <c r="I43" s="206" t="str">
        <f>IF(依頼書!AG57&lt;&gt;"",SUBSTITUTE(依頼書!AG57,CHAR(10),""),"")</f>
        <v/>
      </c>
      <c r="J43" s="206" t="str">
        <f>IF(依頼書!AH57&lt;&gt;"",SUBSTITUTE(依頼書!AH57,CHAR(10),""),"")</f>
        <v/>
      </c>
      <c r="K43" s="206" t="str">
        <f>IF(依頼書!AI57&lt;&gt;"",SUBSTITUTE(依頼書!AI57,CHAR(10),""),"")</f>
        <v/>
      </c>
      <c r="L43" s="206" t="str">
        <f>IF(依頼書!O57="","",MID(依頼書!O57,4,3))</f>
        <v/>
      </c>
      <c r="M43" s="206" t="str">
        <f>IF(依頼書!O57="","",MID(依頼書!O57,7,1))</f>
        <v/>
      </c>
      <c r="N43" s="206" t="str">
        <f>IF(依頼書!O57="","",MID(依頼書!O57,8,2))</f>
        <v/>
      </c>
      <c r="O43" s="206" t="str">
        <f>IF(依頼書!O57="","",MID(依頼書!O57,10,1))</f>
        <v/>
      </c>
      <c r="P43" s="206" t="str">
        <f>IF(依頼書!O57="","",MID(依頼書!O57,11,1))</f>
        <v/>
      </c>
    </row>
    <row r="44" spans="1:16" x14ac:dyDescent="0.4">
      <c r="A44" s="205" t="s">
        <v>1213</v>
      </c>
      <c r="B44" s="205" t="str">
        <f>IF(依頼書!O58&lt;&gt;"",MAX(B$1:B43)+1,"")</f>
        <v/>
      </c>
      <c r="C44" s="206" t="str">
        <f>IF(依頼書!L58="","","W "&amp;依頼書!L58&amp;"mm"&amp;"×"&amp;"H "&amp;依頼書!M58&amp;"mm")</f>
        <v/>
      </c>
      <c r="D44" s="206"/>
      <c r="E44" s="206" t="str">
        <f>IF(依頼書!L58="","",ROUNDDOWN(依頼書!L58*依頼書!M58/1000000,2))</f>
        <v/>
      </c>
      <c r="F44" s="207"/>
      <c r="G44" s="206" t="str">
        <f>IF(OR(依頼書!O58="",依頼書!$I$9&lt;&gt;"株式会社ＬＩＸＩＬ"),"",依頼書!$I$9)</f>
        <v/>
      </c>
      <c r="H44" s="206"/>
      <c r="I44" s="206" t="str">
        <f>IF(依頼書!AG58&lt;&gt;"",SUBSTITUTE(依頼書!AG58,CHAR(10),""),"")</f>
        <v/>
      </c>
      <c r="J44" s="206" t="str">
        <f>IF(依頼書!AH58&lt;&gt;"",SUBSTITUTE(依頼書!AH58,CHAR(10),""),"")</f>
        <v/>
      </c>
      <c r="K44" s="206" t="str">
        <f>IF(依頼書!AI58&lt;&gt;"",SUBSTITUTE(依頼書!AI58,CHAR(10),""),"")</f>
        <v/>
      </c>
      <c r="L44" s="206" t="str">
        <f>IF(依頼書!O58="","",MID(依頼書!O58,4,3))</f>
        <v/>
      </c>
      <c r="M44" s="206" t="str">
        <f>IF(依頼書!O58="","",MID(依頼書!O58,7,1))</f>
        <v/>
      </c>
      <c r="N44" s="206" t="str">
        <f>IF(依頼書!O58="","",MID(依頼書!O58,8,2))</f>
        <v/>
      </c>
      <c r="O44" s="206" t="str">
        <f>IF(依頼書!O58="","",MID(依頼書!O58,10,1))</f>
        <v/>
      </c>
      <c r="P44" s="206" t="str">
        <f>IF(依頼書!O58="","",MID(依頼書!O58,11,1))</f>
        <v/>
      </c>
    </row>
    <row r="45" spans="1:16" x14ac:dyDescent="0.4">
      <c r="A45" s="205" t="s">
        <v>1214</v>
      </c>
      <c r="B45" s="205" t="str">
        <f>IF(依頼書!O59&lt;&gt;"",MAX(B$1:B44)+1,"")</f>
        <v/>
      </c>
      <c r="C45" s="206" t="str">
        <f>IF(依頼書!L59="","","W "&amp;依頼書!L59&amp;"mm"&amp;"×"&amp;"H "&amp;依頼書!M59&amp;"mm")</f>
        <v/>
      </c>
      <c r="D45" s="206"/>
      <c r="E45" s="206" t="str">
        <f>IF(依頼書!L59="","",ROUNDDOWN(依頼書!L59*依頼書!M59/1000000,2))</f>
        <v/>
      </c>
      <c r="F45" s="207"/>
      <c r="G45" s="206" t="str">
        <f>IF(OR(依頼書!O59="",依頼書!$I$9&lt;&gt;"株式会社ＬＩＸＩＬ"),"",依頼書!$I$9)</f>
        <v/>
      </c>
      <c r="H45" s="206"/>
      <c r="I45" s="206" t="str">
        <f>IF(依頼書!AG59&lt;&gt;"",SUBSTITUTE(依頼書!AG59,CHAR(10),""),"")</f>
        <v/>
      </c>
      <c r="J45" s="206" t="str">
        <f>IF(依頼書!AH59&lt;&gt;"",SUBSTITUTE(依頼書!AH59,CHAR(10),""),"")</f>
        <v/>
      </c>
      <c r="K45" s="206" t="str">
        <f>IF(依頼書!AI59&lt;&gt;"",SUBSTITUTE(依頼書!AI59,CHAR(10),""),"")</f>
        <v/>
      </c>
      <c r="L45" s="206" t="str">
        <f>IF(依頼書!O59="","",MID(依頼書!O59,4,3))</f>
        <v/>
      </c>
      <c r="M45" s="206" t="str">
        <f>IF(依頼書!O59="","",MID(依頼書!O59,7,1))</f>
        <v/>
      </c>
      <c r="N45" s="206" t="str">
        <f>IF(依頼書!O59="","",MID(依頼書!O59,8,2))</f>
        <v/>
      </c>
      <c r="O45" s="206" t="str">
        <f>IF(依頼書!O59="","",MID(依頼書!O59,10,1))</f>
        <v/>
      </c>
      <c r="P45" s="206" t="str">
        <f>IF(依頼書!O59="","",MID(依頼書!O59,11,1))</f>
        <v/>
      </c>
    </row>
    <row r="46" spans="1:16" x14ac:dyDescent="0.4">
      <c r="A46" s="205" t="s">
        <v>1215</v>
      </c>
      <c r="B46" s="205" t="str">
        <f>IF(依頼書!O60&lt;&gt;"",MAX(B$1:B45)+1,"")</f>
        <v/>
      </c>
      <c r="C46" s="206" t="str">
        <f>IF(依頼書!L60="","","W "&amp;依頼書!L60&amp;"mm"&amp;"×"&amp;"H "&amp;依頼書!M60&amp;"mm")</f>
        <v/>
      </c>
      <c r="D46" s="206"/>
      <c r="E46" s="206" t="str">
        <f>IF(依頼書!L60="","",ROUNDDOWN(依頼書!L60*依頼書!M60/1000000,2))</f>
        <v/>
      </c>
      <c r="F46" s="207"/>
      <c r="G46" s="206" t="str">
        <f>IF(OR(依頼書!O60="",依頼書!$I$9&lt;&gt;"株式会社ＬＩＸＩＬ"),"",依頼書!$I$9)</f>
        <v/>
      </c>
      <c r="H46" s="206"/>
      <c r="I46" s="206" t="str">
        <f>IF(依頼書!AG60&lt;&gt;"",SUBSTITUTE(依頼書!AG60,CHAR(10),""),"")</f>
        <v/>
      </c>
      <c r="J46" s="206" t="str">
        <f>IF(依頼書!AH60&lt;&gt;"",SUBSTITUTE(依頼書!AH60,CHAR(10),""),"")</f>
        <v/>
      </c>
      <c r="K46" s="206" t="str">
        <f>IF(依頼書!AI60&lt;&gt;"",SUBSTITUTE(依頼書!AI60,CHAR(10),""),"")</f>
        <v/>
      </c>
      <c r="L46" s="206" t="str">
        <f>IF(依頼書!O60="","",MID(依頼書!O60,4,3))</f>
        <v/>
      </c>
      <c r="M46" s="206" t="str">
        <f>IF(依頼書!O60="","",MID(依頼書!O60,7,1))</f>
        <v/>
      </c>
      <c r="N46" s="206" t="str">
        <f>IF(依頼書!O60="","",MID(依頼書!O60,8,2))</f>
        <v/>
      </c>
      <c r="O46" s="206" t="str">
        <f>IF(依頼書!O60="","",MID(依頼書!O60,10,1))</f>
        <v/>
      </c>
      <c r="P46" s="206" t="str">
        <f>IF(依頼書!O60="","",MID(依頼書!O60,11,1))</f>
        <v/>
      </c>
    </row>
    <row r="47" spans="1:16" x14ac:dyDescent="0.4">
      <c r="A47" s="205" t="s">
        <v>1216</v>
      </c>
      <c r="B47" s="205" t="str">
        <f>IF(依頼書!O61&lt;&gt;"",MAX(B$1:B46)+1,"")</f>
        <v/>
      </c>
      <c r="C47" s="206" t="str">
        <f>IF(依頼書!L61="","","W "&amp;依頼書!L61&amp;"mm"&amp;"×"&amp;"H "&amp;依頼書!M61&amp;"mm")</f>
        <v/>
      </c>
      <c r="D47" s="206"/>
      <c r="E47" s="206" t="str">
        <f>IF(依頼書!L61="","",ROUNDDOWN(依頼書!L61*依頼書!M61/1000000,2))</f>
        <v/>
      </c>
      <c r="F47" s="207"/>
      <c r="G47" s="206" t="str">
        <f>IF(OR(依頼書!O61="",依頼書!$I$9&lt;&gt;"株式会社ＬＩＸＩＬ"),"",依頼書!$I$9)</f>
        <v/>
      </c>
      <c r="H47" s="206"/>
      <c r="I47" s="206" t="str">
        <f>IF(依頼書!AG61&lt;&gt;"",SUBSTITUTE(依頼書!AG61,CHAR(10),""),"")</f>
        <v/>
      </c>
      <c r="J47" s="206" t="str">
        <f>IF(依頼書!AH61&lt;&gt;"",SUBSTITUTE(依頼書!AH61,CHAR(10),""),"")</f>
        <v/>
      </c>
      <c r="K47" s="206" t="str">
        <f>IF(依頼書!AI61&lt;&gt;"",SUBSTITUTE(依頼書!AI61,CHAR(10),""),"")</f>
        <v/>
      </c>
      <c r="L47" s="206" t="str">
        <f>IF(依頼書!O61="","",MID(依頼書!O61,4,3))</f>
        <v/>
      </c>
      <c r="M47" s="206" t="str">
        <f>IF(依頼書!O61="","",MID(依頼書!O61,7,1))</f>
        <v/>
      </c>
      <c r="N47" s="206" t="str">
        <f>IF(依頼書!O61="","",MID(依頼書!O61,8,2))</f>
        <v/>
      </c>
      <c r="O47" s="206" t="str">
        <f>IF(依頼書!O61="","",MID(依頼書!O61,10,1))</f>
        <v/>
      </c>
      <c r="P47" s="206" t="str">
        <f>IF(依頼書!O61="","",MID(依頼書!O61,11,1))</f>
        <v/>
      </c>
    </row>
    <row r="48" spans="1:16" x14ac:dyDescent="0.4">
      <c r="A48" s="205" t="s">
        <v>1217</v>
      </c>
      <c r="B48" s="205" t="str">
        <f>IF(依頼書!O62&lt;&gt;"",MAX(B$1:B47)+1,"")</f>
        <v/>
      </c>
      <c r="C48" s="206" t="str">
        <f>IF(依頼書!L62="","","W "&amp;依頼書!L62&amp;"mm"&amp;"×"&amp;"H "&amp;依頼書!M62&amp;"mm")</f>
        <v/>
      </c>
      <c r="D48" s="206"/>
      <c r="E48" s="206" t="str">
        <f>IF(依頼書!L62="","",ROUNDDOWN(依頼書!L62*依頼書!M62/1000000,2))</f>
        <v/>
      </c>
      <c r="F48" s="207"/>
      <c r="G48" s="206" t="str">
        <f>IF(OR(依頼書!O62="",依頼書!$I$9&lt;&gt;"株式会社ＬＩＸＩＬ"),"",依頼書!$I$9)</f>
        <v/>
      </c>
      <c r="H48" s="206"/>
      <c r="I48" s="206" t="str">
        <f>IF(依頼書!AG62&lt;&gt;"",SUBSTITUTE(依頼書!AG62,CHAR(10),""),"")</f>
        <v/>
      </c>
      <c r="J48" s="206" t="str">
        <f>IF(依頼書!AH62&lt;&gt;"",SUBSTITUTE(依頼書!AH62,CHAR(10),""),"")</f>
        <v/>
      </c>
      <c r="K48" s="206" t="str">
        <f>IF(依頼書!AI62&lt;&gt;"",SUBSTITUTE(依頼書!AI62,CHAR(10),""),"")</f>
        <v/>
      </c>
      <c r="L48" s="206" t="str">
        <f>IF(依頼書!O62="","",MID(依頼書!O62,4,3))</f>
        <v/>
      </c>
      <c r="M48" s="206" t="str">
        <f>IF(依頼書!O62="","",MID(依頼書!O62,7,1))</f>
        <v/>
      </c>
      <c r="N48" s="206" t="str">
        <f>IF(依頼書!O62="","",MID(依頼書!O62,8,2))</f>
        <v/>
      </c>
      <c r="O48" s="206" t="str">
        <f>IF(依頼書!O62="","",MID(依頼書!O62,10,1))</f>
        <v/>
      </c>
      <c r="P48" s="206" t="str">
        <f>IF(依頼書!O62="","",MID(依頼書!O62,11,1))</f>
        <v/>
      </c>
    </row>
    <row r="49" spans="1:16" x14ac:dyDescent="0.4">
      <c r="A49" s="205" t="s">
        <v>1218</v>
      </c>
      <c r="B49" s="205" t="str">
        <f>IF(依頼書!O63&lt;&gt;"",MAX(B$1:B48)+1,"")</f>
        <v/>
      </c>
      <c r="C49" s="206" t="str">
        <f>IF(依頼書!L63="","","W "&amp;依頼書!L63&amp;"mm"&amp;"×"&amp;"H "&amp;依頼書!M63&amp;"mm")</f>
        <v/>
      </c>
      <c r="D49" s="206"/>
      <c r="E49" s="206" t="str">
        <f>IF(依頼書!L63="","",ROUNDDOWN(依頼書!L63*依頼書!M63/1000000,2))</f>
        <v/>
      </c>
      <c r="F49" s="207"/>
      <c r="G49" s="206" t="str">
        <f>IF(OR(依頼書!O63="",依頼書!$I$9&lt;&gt;"株式会社ＬＩＸＩＬ"),"",依頼書!$I$9)</f>
        <v/>
      </c>
      <c r="H49" s="206"/>
      <c r="I49" s="206" t="str">
        <f>IF(依頼書!AG63&lt;&gt;"",SUBSTITUTE(依頼書!AG63,CHAR(10),""),"")</f>
        <v/>
      </c>
      <c r="J49" s="206" t="str">
        <f>IF(依頼書!AH63&lt;&gt;"",SUBSTITUTE(依頼書!AH63,CHAR(10),""),"")</f>
        <v/>
      </c>
      <c r="K49" s="206" t="str">
        <f>IF(依頼書!AI63&lt;&gt;"",SUBSTITUTE(依頼書!AI63,CHAR(10),""),"")</f>
        <v/>
      </c>
      <c r="L49" s="206" t="str">
        <f>IF(依頼書!O63="","",MID(依頼書!O63,4,3))</f>
        <v/>
      </c>
      <c r="M49" s="206" t="str">
        <f>IF(依頼書!O63="","",MID(依頼書!O63,7,1))</f>
        <v/>
      </c>
      <c r="N49" s="206" t="str">
        <f>IF(依頼書!O63="","",MID(依頼書!O63,8,2))</f>
        <v/>
      </c>
      <c r="O49" s="206" t="str">
        <f>IF(依頼書!O63="","",MID(依頼書!O63,10,1))</f>
        <v/>
      </c>
      <c r="P49" s="206" t="str">
        <f>IF(依頼書!O63="","",MID(依頼書!O63,11,1))</f>
        <v/>
      </c>
    </row>
    <row r="50" spans="1:16" x14ac:dyDescent="0.4">
      <c r="A50" s="205" t="s">
        <v>1219</v>
      </c>
      <c r="B50" s="205" t="str">
        <f>IF(依頼書!O64&lt;&gt;"",MAX(B$1:B49)+1,"")</f>
        <v/>
      </c>
      <c r="C50" s="206" t="str">
        <f>IF(依頼書!L64="","","W "&amp;依頼書!L64&amp;"mm"&amp;"×"&amp;"H "&amp;依頼書!M64&amp;"mm")</f>
        <v/>
      </c>
      <c r="D50" s="206"/>
      <c r="E50" s="206" t="str">
        <f>IF(依頼書!L64="","",ROUNDDOWN(依頼書!L64*依頼書!M64/1000000,2))</f>
        <v/>
      </c>
      <c r="F50" s="207"/>
      <c r="G50" s="206" t="str">
        <f>IF(OR(依頼書!O64="",依頼書!$I$9&lt;&gt;"株式会社ＬＩＸＩＬ"),"",依頼書!$I$9)</f>
        <v/>
      </c>
      <c r="H50" s="206"/>
      <c r="I50" s="206" t="str">
        <f>IF(依頼書!AG64&lt;&gt;"",SUBSTITUTE(依頼書!AG64,CHAR(10),""),"")</f>
        <v/>
      </c>
      <c r="J50" s="206" t="str">
        <f>IF(依頼書!AH64&lt;&gt;"",SUBSTITUTE(依頼書!AH64,CHAR(10),""),"")</f>
        <v/>
      </c>
      <c r="K50" s="206" t="str">
        <f>IF(依頼書!AI64&lt;&gt;"",SUBSTITUTE(依頼書!AI64,CHAR(10),""),"")</f>
        <v/>
      </c>
      <c r="L50" s="206" t="str">
        <f>IF(依頼書!O64="","",MID(依頼書!O64,4,3))</f>
        <v/>
      </c>
      <c r="M50" s="206" t="str">
        <f>IF(依頼書!O64="","",MID(依頼書!O64,7,1))</f>
        <v/>
      </c>
      <c r="N50" s="206" t="str">
        <f>IF(依頼書!O64="","",MID(依頼書!O64,8,2))</f>
        <v/>
      </c>
      <c r="O50" s="206" t="str">
        <f>IF(依頼書!O64="","",MID(依頼書!O64,10,1))</f>
        <v/>
      </c>
      <c r="P50" s="206" t="str">
        <f>IF(依頼書!O64="","",MID(依頼書!O64,11,1))</f>
        <v/>
      </c>
    </row>
    <row r="51" spans="1:16" x14ac:dyDescent="0.4">
      <c r="A51" s="205" t="s">
        <v>1220</v>
      </c>
      <c r="B51" s="205" t="str">
        <f>IF(依頼書!O65&lt;&gt;"",MAX(B$1:B50)+1,"")</f>
        <v/>
      </c>
      <c r="C51" s="206" t="str">
        <f>IF(依頼書!L65="","","W "&amp;依頼書!L65&amp;"mm"&amp;"×"&amp;"H "&amp;依頼書!M65&amp;"mm")</f>
        <v/>
      </c>
      <c r="D51" s="206"/>
      <c r="E51" s="206" t="str">
        <f>IF(依頼書!L65="","",ROUNDDOWN(依頼書!L65*依頼書!M65/1000000,2))</f>
        <v/>
      </c>
      <c r="F51" s="207"/>
      <c r="G51" s="206" t="str">
        <f>IF(OR(依頼書!O65="",依頼書!$I$9&lt;&gt;"株式会社ＬＩＸＩＬ"),"",依頼書!$I$9)</f>
        <v/>
      </c>
      <c r="H51" s="206"/>
      <c r="I51" s="206" t="str">
        <f>IF(依頼書!AG65&lt;&gt;"",SUBSTITUTE(依頼書!AG65,CHAR(10),""),"")</f>
        <v/>
      </c>
      <c r="J51" s="206" t="str">
        <f>IF(依頼書!AH65&lt;&gt;"",SUBSTITUTE(依頼書!AH65,CHAR(10),""),"")</f>
        <v/>
      </c>
      <c r="K51" s="206" t="str">
        <f>IF(依頼書!AI65&lt;&gt;"",SUBSTITUTE(依頼書!AI65,CHAR(10),""),"")</f>
        <v/>
      </c>
      <c r="L51" s="206" t="str">
        <f>IF(依頼書!O65="","",MID(依頼書!O65,4,3))</f>
        <v/>
      </c>
      <c r="M51" s="206" t="str">
        <f>IF(依頼書!O65="","",MID(依頼書!O65,7,1))</f>
        <v/>
      </c>
      <c r="N51" s="206" t="str">
        <f>IF(依頼書!O65="","",MID(依頼書!O65,8,2))</f>
        <v/>
      </c>
      <c r="O51" s="206" t="str">
        <f>IF(依頼書!O65="","",MID(依頼書!O65,10,1))</f>
        <v/>
      </c>
      <c r="P51" s="206" t="str">
        <f>IF(依頼書!O65="","",MID(依頼書!O65,11,1))</f>
        <v/>
      </c>
    </row>
    <row r="52" spans="1:16" x14ac:dyDescent="0.4">
      <c r="A52" s="205" t="s">
        <v>1221</v>
      </c>
      <c r="B52" s="205" t="str">
        <f>IF(依頼書!O66&lt;&gt;"",MAX(B$1:B51)+1,"")</f>
        <v/>
      </c>
      <c r="C52" s="206" t="str">
        <f>IF(依頼書!L66="","","W "&amp;依頼書!L66&amp;"mm"&amp;"×"&amp;"H "&amp;依頼書!M66&amp;"mm")</f>
        <v/>
      </c>
      <c r="D52" s="206"/>
      <c r="E52" s="206" t="str">
        <f>IF(依頼書!L66="","",ROUNDDOWN(依頼書!L66*依頼書!M66/1000000,2))</f>
        <v/>
      </c>
      <c r="F52" s="207"/>
      <c r="G52" s="206" t="str">
        <f>IF(OR(依頼書!O66="",依頼書!$I$9&lt;&gt;"株式会社ＬＩＸＩＬ"),"",依頼書!$I$9)</f>
        <v/>
      </c>
      <c r="H52" s="206"/>
      <c r="I52" s="206" t="str">
        <f>IF(依頼書!AG66&lt;&gt;"",SUBSTITUTE(依頼書!AG66,CHAR(10),""),"")</f>
        <v/>
      </c>
      <c r="J52" s="206" t="str">
        <f>IF(依頼書!AH66&lt;&gt;"",SUBSTITUTE(依頼書!AH66,CHAR(10),""),"")</f>
        <v/>
      </c>
      <c r="K52" s="206" t="str">
        <f>IF(依頼書!AI66&lt;&gt;"",SUBSTITUTE(依頼書!AI66,CHAR(10),""),"")</f>
        <v/>
      </c>
      <c r="L52" s="206" t="str">
        <f>IF(依頼書!O66="","",MID(依頼書!O66,4,3))</f>
        <v/>
      </c>
      <c r="M52" s="206" t="str">
        <f>IF(依頼書!O66="","",MID(依頼書!O66,7,1))</f>
        <v/>
      </c>
      <c r="N52" s="206" t="str">
        <f>IF(依頼書!O66="","",MID(依頼書!O66,8,2))</f>
        <v/>
      </c>
      <c r="O52" s="206" t="str">
        <f>IF(依頼書!O66="","",MID(依頼書!O66,10,1))</f>
        <v/>
      </c>
      <c r="P52" s="206" t="str">
        <f>IF(依頼書!O66="","",MID(依頼書!O66,11,1))</f>
        <v/>
      </c>
    </row>
    <row r="53" spans="1:16" x14ac:dyDescent="0.4">
      <c r="A53" s="205" t="s">
        <v>1222</v>
      </c>
      <c r="B53" s="205" t="str">
        <f>IF(依頼書!O67&lt;&gt;"",MAX(B$1:B52)+1,"")</f>
        <v/>
      </c>
      <c r="C53" s="206" t="str">
        <f>IF(依頼書!L67="","","W "&amp;依頼書!L67&amp;"mm"&amp;"×"&amp;"H "&amp;依頼書!M67&amp;"mm")</f>
        <v/>
      </c>
      <c r="D53" s="206"/>
      <c r="E53" s="206" t="str">
        <f>IF(依頼書!L67="","",ROUNDDOWN(依頼書!L67*依頼書!M67/1000000,2))</f>
        <v/>
      </c>
      <c r="F53" s="207"/>
      <c r="G53" s="206" t="str">
        <f>IF(OR(依頼書!O67="",依頼書!$I$9&lt;&gt;"株式会社ＬＩＸＩＬ"),"",依頼書!$I$9)</f>
        <v/>
      </c>
      <c r="H53" s="206"/>
      <c r="I53" s="206" t="str">
        <f>IF(依頼書!AG67&lt;&gt;"",SUBSTITUTE(依頼書!AG67,CHAR(10),""),"")</f>
        <v/>
      </c>
      <c r="J53" s="206" t="str">
        <f>IF(依頼書!AH67&lt;&gt;"",SUBSTITUTE(依頼書!AH67,CHAR(10),""),"")</f>
        <v/>
      </c>
      <c r="K53" s="206" t="str">
        <f>IF(依頼書!AI67&lt;&gt;"",SUBSTITUTE(依頼書!AI67,CHAR(10),""),"")</f>
        <v/>
      </c>
      <c r="L53" s="206" t="str">
        <f>IF(依頼書!O67="","",MID(依頼書!O67,4,3))</f>
        <v/>
      </c>
      <c r="M53" s="206" t="str">
        <f>IF(依頼書!O67="","",MID(依頼書!O67,7,1))</f>
        <v/>
      </c>
      <c r="N53" s="206" t="str">
        <f>IF(依頼書!O67="","",MID(依頼書!O67,8,2))</f>
        <v/>
      </c>
      <c r="O53" s="206" t="str">
        <f>IF(依頼書!O67="","",MID(依頼書!O67,10,1))</f>
        <v/>
      </c>
      <c r="P53" s="206" t="str">
        <f>IF(依頼書!O67="","",MID(依頼書!O67,11,1))</f>
        <v/>
      </c>
    </row>
    <row r="54" spans="1:16" x14ac:dyDescent="0.4">
      <c r="A54" s="205" t="s">
        <v>1223</v>
      </c>
      <c r="B54" s="205" t="str">
        <f>IF(依頼書!O68&lt;&gt;"",MAX(B$1:B53)+1,"")</f>
        <v/>
      </c>
      <c r="C54" s="206" t="str">
        <f>IF(依頼書!L68="","","W "&amp;依頼書!L68&amp;"mm"&amp;"×"&amp;"H "&amp;依頼書!M68&amp;"mm")</f>
        <v/>
      </c>
      <c r="D54" s="206"/>
      <c r="E54" s="206" t="str">
        <f>IF(依頼書!L68="","",ROUNDDOWN(依頼書!L68*依頼書!M68/1000000,2))</f>
        <v/>
      </c>
      <c r="F54" s="207"/>
      <c r="G54" s="206" t="str">
        <f>IF(OR(依頼書!O68="",依頼書!$I$9&lt;&gt;"株式会社ＬＩＸＩＬ"),"",依頼書!$I$9)</f>
        <v/>
      </c>
      <c r="H54" s="206"/>
      <c r="I54" s="206" t="str">
        <f>IF(依頼書!AG68&lt;&gt;"",SUBSTITUTE(依頼書!AG68,CHAR(10),""),"")</f>
        <v/>
      </c>
      <c r="J54" s="206" t="str">
        <f>IF(依頼書!AH68&lt;&gt;"",SUBSTITUTE(依頼書!AH68,CHAR(10),""),"")</f>
        <v/>
      </c>
      <c r="K54" s="206" t="str">
        <f>IF(依頼書!AI68&lt;&gt;"",SUBSTITUTE(依頼書!AI68,CHAR(10),""),"")</f>
        <v/>
      </c>
      <c r="L54" s="206" t="str">
        <f>IF(依頼書!O68="","",MID(依頼書!O68,4,3))</f>
        <v/>
      </c>
      <c r="M54" s="206" t="str">
        <f>IF(依頼書!O68="","",MID(依頼書!O68,7,1))</f>
        <v/>
      </c>
      <c r="N54" s="206" t="str">
        <f>IF(依頼書!O68="","",MID(依頼書!O68,8,2))</f>
        <v/>
      </c>
      <c r="O54" s="206" t="str">
        <f>IF(依頼書!O68="","",MID(依頼書!O68,10,1))</f>
        <v/>
      </c>
      <c r="P54" s="206" t="str">
        <f>IF(依頼書!O68="","",MID(依頼書!O68,11,1))</f>
        <v/>
      </c>
    </row>
    <row r="55" spans="1:16" x14ac:dyDescent="0.4">
      <c r="A55" s="205" t="s">
        <v>1224</v>
      </c>
      <c r="B55" s="205" t="str">
        <f>IF(依頼書!O69&lt;&gt;"",MAX(B$1:B54)+1,"")</f>
        <v/>
      </c>
      <c r="C55" s="206" t="str">
        <f>IF(依頼書!L69="","","W "&amp;依頼書!L69&amp;"mm"&amp;"×"&amp;"H "&amp;依頼書!M69&amp;"mm")</f>
        <v/>
      </c>
      <c r="D55" s="206"/>
      <c r="E55" s="206" t="str">
        <f>IF(依頼書!L69="","",ROUNDDOWN(依頼書!L69*依頼書!M69/1000000,2))</f>
        <v/>
      </c>
      <c r="F55" s="207"/>
      <c r="G55" s="206" t="str">
        <f>IF(OR(依頼書!O69="",依頼書!$I$9&lt;&gt;"株式会社ＬＩＸＩＬ"),"",依頼書!$I$9)</f>
        <v/>
      </c>
      <c r="H55" s="206"/>
      <c r="I55" s="206" t="str">
        <f>IF(依頼書!AG69&lt;&gt;"",SUBSTITUTE(依頼書!AG69,CHAR(10),""),"")</f>
        <v/>
      </c>
      <c r="J55" s="206" t="str">
        <f>IF(依頼書!AH69&lt;&gt;"",SUBSTITUTE(依頼書!AH69,CHAR(10),""),"")</f>
        <v/>
      </c>
      <c r="K55" s="206" t="str">
        <f>IF(依頼書!AI69&lt;&gt;"",SUBSTITUTE(依頼書!AI69,CHAR(10),""),"")</f>
        <v/>
      </c>
      <c r="L55" s="206" t="str">
        <f>IF(依頼書!O69="","",MID(依頼書!O69,4,3))</f>
        <v/>
      </c>
      <c r="M55" s="206" t="str">
        <f>IF(依頼書!O69="","",MID(依頼書!O69,7,1))</f>
        <v/>
      </c>
      <c r="N55" s="206" t="str">
        <f>IF(依頼書!O69="","",MID(依頼書!O69,8,2))</f>
        <v/>
      </c>
      <c r="O55" s="206" t="str">
        <f>IF(依頼書!O69="","",MID(依頼書!O69,10,1))</f>
        <v/>
      </c>
      <c r="P55" s="206" t="str">
        <f>IF(依頼書!O69="","",MID(依頼書!O69,11,1))</f>
        <v/>
      </c>
    </row>
    <row r="56" spans="1:16" x14ac:dyDescent="0.4">
      <c r="A56" s="205" t="s">
        <v>1225</v>
      </c>
      <c r="B56" s="205" t="str">
        <f>IF(依頼書!O70&lt;&gt;"",MAX(B$1:B55)+1,"")</f>
        <v/>
      </c>
      <c r="C56" s="206" t="str">
        <f>IF(依頼書!L70="","","W "&amp;依頼書!L70&amp;"mm"&amp;"×"&amp;"H "&amp;依頼書!M70&amp;"mm")</f>
        <v/>
      </c>
      <c r="D56" s="206"/>
      <c r="E56" s="206" t="str">
        <f>IF(依頼書!L70="","",ROUNDDOWN(依頼書!L70*依頼書!M70/1000000,2))</f>
        <v/>
      </c>
      <c r="F56" s="207"/>
      <c r="G56" s="206" t="str">
        <f>IF(OR(依頼書!O70="",依頼書!$I$9&lt;&gt;"株式会社ＬＩＸＩＬ"),"",依頼書!$I$9)</f>
        <v/>
      </c>
      <c r="H56" s="206"/>
      <c r="I56" s="206" t="str">
        <f>IF(依頼書!AG70&lt;&gt;"",SUBSTITUTE(依頼書!AG70,CHAR(10),""),"")</f>
        <v/>
      </c>
      <c r="J56" s="206" t="str">
        <f>IF(依頼書!AH70&lt;&gt;"",SUBSTITUTE(依頼書!AH70,CHAR(10),""),"")</f>
        <v/>
      </c>
      <c r="K56" s="206" t="str">
        <f>IF(依頼書!AI70&lt;&gt;"",SUBSTITUTE(依頼書!AI70,CHAR(10),""),"")</f>
        <v/>
      </c>
      <c r="L56" s="206" t="str">
        <f>IF(依頼書!O70="","",MID(依頼書!O70,4,3))</f>
        <v/>
      </c>
      <c r="M56" s="206" t="str">
        <f>IF(依頼書!O70="","",MID(依頼書!O70,7,1))</f>
        <v/>
      </c>
      <c r="N56" s="206" t="str">
        <f>IF(依頼書!O70="","",MID(依頼書!O70,8,2))</f>
        <v/>
      </c>
      <c r="O56" s="206" t="str">
        <f>IF(依頼書!O70="","",MID(依頼書!O70,10,1))</f>
        <v/>
      </c>
      <c r="P56" s="206" t="str">
        <f>IF(依頼書!O70="","",MID(依頼書!O70,11,1))</f>
        <v/>
      </c>
    </row>
    <row r="57" spans="1:16" x14ac:dyDescent="0.4">
      <c r="A57" s="205" t="s">
        <v>1226</v>
      </c>
      <c r="B57" s="205" t="str">
        <f>IF(依頼書!O71&lt;&gt;"",MAX(B$1:B56)+1,"")</f>
        <v/>
      </c>
      <c r="C57" s="206" t="str">
        <f>IF(依頼書!L71="","","W "&amp;依頼書!L71&amp;"mm"&amp;"×"&amp;"H "&amp;依頼書!M71&amp;"mm")</f>
        <v/>
      </c>
      <c r="D57" s="206"/>
      <c r="E57" s="206" t="str">
        <f>IF(依頼書!L71="","",ROUNDDOWN(依頼書!L71*依頼書!M71/1000000,2))</f>
        <v/>
      </c>
      <c r="F57" s="207"/>
      <c r="G57" s="206" t="str">
        <f>IF(OR(依頼書!O71="",依頼書!$I$9&lt;&gt;"株式会社ＬＩＸＩＬ"),"",依頼書!$I$9)</f>
        <v/>
      </c>
      <c r="H57" s="206"/>
      <c r="I57" s="206" t="str">
        <f>IF(依頼書!AG71&lt;&gt;"",SUBSTITUTE(依頼書!AG71,CHAR(10),""),"")</f>
        <v/>
      </c>
      <c r="J57" s="206" t="str">
        <f>IF(依頼書!AH71&lt;&gt;"",SUBSTITUTE(依頼書!AH71,CHAR(10),""),"")</f>
        <v/>
      </c>
      <c r="K57" s="206" t="str">
        <f>IF(依頼書!AI71&lt;&gt;"",SUBSTITUTE(依頼書!AI71,CHAR(10),""),"")</f>
        <v/>
      </c>
      <c r="L57" s="206" t="str">
        <f>IF(依頼書!O71="","",MID(依頼書!O71,4,3))</f>
        <v/>
      </c>
      <c r="M57" s="206" t="str">
        <f>IF(依頼書!O71="","",MID(依頼書!O71,7,1))</f>
        <v/>
      </c>
      <c r="N57" s="206" t="str">
        <f>IF(依頼書!O71="","",MID(依頼書!O71,8,2))</f>
        <v/>
      </c>
      <c r="O57" s="206" t="str">
        <f>IF(依頼書!O71="","",MID(依頼書!O71,10,1))</f>
        <v/>
      </c>
      <c r="P57" s="206" t="str">
        <f>IF(依頼書!O71="","",MID(依頼書!O71,11,1))</f>
        <v/>
      </c>
    </row>
    <row r="58" spans="1:16" x14ac:dyDescent="0.4">
      <c r="A58" s="205" t="s">
        <v>1227</v>
      </c>
      <c r="B58" s="205" t="str">
        <f>IF(依頼書!O72&lt;&gt;"",MAX(B$1:B57)+1,"")</f>
        <v/>
      </c>
      <c r="C58" s="206" t="str">
        <f>IF(依頼書!L72="","","W "&amp;依頼書!L72&amp;"mm"&amp;"×"&amp;"H "&amp;依頼書!M72&amp;"mm")</f>
        <v/>
      </c>
      <c r="D58" s="206"/>
      <c r="E58" s="206" t="str">
        <f>IF(依頼書!L72="","",ROUNDDOWN(依頼書!L72*依頼書!M72/1000000,2))</f>
        <v/>
      </c>
      <c r="F58" s="207"/>
      <c r="G58" s="206" t="str">
        <f>IF(OR(依頼書!O72="",依頼書!$I$9&lt;&gt;"株式会社ＬＩＸＩＬ"),"",依頼書!$I$9)</f>
        <v/>
      </c>
      <c r="H58" s="206"/>
      <c r="I58" s="206" t="str">
        <f>IF(依頼書!AG72&lt;&gt;"",SUBSTITUTE(依頼書!AG72,CHAR(10),""),"")</f>
        <v/>
      </c>
      <c r="J58" s="206" t="str">
        <f>IF(依頼書!AH72&lt;&gt;"",SUBSTITUTE(依頼書!AH72,CHAR(10),""),"")</f>
        <v/>
      </c>
      <c r="K58" s="206" t="str">
        <f>IF(依頼書!AI72&lt;&gt;"",SUBSTITUTE(依頼書!AI72,CHAR(10),""),"")</f>
        <v/>
      </c>
      <c r="L58" s="206" t="str">
        <f>IF(依頼書!O72="","",MID(依頼書!O72,4,3))</f>
        <v/>
      </c>
      <c r="M58" s="206" t="str">
        <f>IF(依頼書!O72="","",MID(依頼書!O72,7,1))</f>
        <v/>
      </c>
      <c r="N58" s="206" t="str">
        <f>IF(依頼書!O72="","",MID(依頼書!O72,8,2))</f>
        <v/>
      </c>
      <c r="O58" s="206" t="str">
        <f>IF(依頼書!O72="","",MID(依頼書!O72,10,1))</f>
        <v/>
      </c>
      <c r="P58" s="206" t="str">
        <f>IF(依頼書!O72="","",MID(依頼書!O72,11,1))</f>
        <v/>
      </c>
    </row>
    <row r="59" spans="1:16" x14ac:dyDescent="0.4">
      <c r="A59" s="205" t="s">
        <v>1228</v>
      </c>
      <c r="B59" s="205" t="str">
        <f>IF(依頼書!O73&lt;&gt;"",MAX(B$1:B58)+1,"")</f>
        <v/>
      </c>
      <c r="C59" s="206" t="str">
        <f>IF(依頼書!L73="","","W "&amp;依頼書!L73&amp;"mm"&amp;"×"&amp;"H "&amp;依頼書!M73&amp;"mm")</f>
        <v/>
      </c>
      <c r="D59" s="206"/>
      <c r="E59" s="206" t="str">
        <f>IF(依頼書!L73="","",ROUNDDOWN(依頼書!L73*依頼書!M73/1000000,2))</f>
        <v/>
      </c>
      <c r="F59" s="207"/>
      <c r="G59" s="206" t="str">
        <f>IF(OR(依頼書!O73="",依頼書!$I$9&lt;&gt;"株式会社ＬＩＸＩＬ"),"",依頼書!$I$9)</f>
        <v/>
      </c>
      <c r="H59" s="206"/>
      <c r="I59" s="206" t="str">
        <f>IF(依頼書!AG73&lt;&gt;"",SUBSTITUTE(依頼書!AG73,CHAR(10),""),"")</f>
        <v/>
      </c>
      <c r="J59" s="206" t="str">
        <f>IF(依頼書!AH73&lt;&gt;"",SUBSTITUTE(依頼書!AH73,CHAR(10),""),"")</f>
        <v/>
      </c>
      <c r="K59" s="206" t="str">
        <f>IF(依頼書!AI73&lt;&gt;"",SUBSTITUTE(依頼書!AI73,CHAR(10),""),"")</f>
        <v/>
      </c>
      <c r="L59" s="206" t="str">
        <f>IF(依頼書!O73="","",MID(依頼書!O73,4,3))</f>
        <v/>
      </c>
      <c r="M59" s="206" t="str">
        <f>IF(依頼書!O73="","",MID(依頼書!O73,7,1))</f>
        <v/>
      </c>
      <c r="N59" s="206" t="str">
        <f>IF(依頼書!O73="","",MID(依頼書!O73,8,2))</f>
        <v/>
      </c>
      <c r="O59" s="206" t="str">
        <f>IF(依頼書!O73="","",MID(依頼書!O73,10,1))</f>
        <v/>
      </c>
      <c r="P59" s="206" t="str">
        <f>IF(依頼書!O73="","",MID(依頼書!O73,11,1))</f>
        <v/>
      </c>
    </row>
    <row r="60" spans="1:16" x14ac:dyDescent="0.4">
      <c r="A60" s="205" t="s">
        <v>1229</v>
      </c>
      <c r="B60" s="205" t="str">
        <f>IF(依頼書!O74&lt;&gt;"",MAX(B$1:B59)+1,"")</f>
        <v/>
      </c>
      <c r="C60" s="206" t="str">
        <f>IF(依頼書!L74="","","W "&amp;依頼書!L74&amp;"mm"&amp;"×"&amp;"H "&amp;依頼書!M74&amp;"mm")</f>
        <v/>
      </c>
      <c r="D60" s="206"/>
      <c r="E60" s="206" t="str">
        <f>IF(依頼書!L74="","",ROUNDDOWN(依頼書!L74*依頼書!M74/1000000,2))</f>
        <v/>
      </c>
      <c r="F60" s="207"/>
      <c r="G60" s="206" t="str">
        <f>IF(OR(依頼書!O74="",依頼書!$I$9&lt;&gt;"株式会社ＬＩＸＩＬ"),"",依頼書!$I$9)</f>
        <v/>
      </c>
      <c r="H60" s="206"/>
      <c r="I60" s="206" t="str">
        <f>IF(依頼書!AG74&lt;&gt;"",SUBSTITUTE(依頼書!AG74,CHAR(10),""),"")</f>
        <v/>
      </c>
      <c r="J60" s="206" t="str">
        <f>IF(依頼書!AH74&lt;&gt;"",SUBSTITUTE(依頼書!AH74,CHAR(10),""),"")</f>
        <v/>
      </c>
      <c r="K60" s="206" t="str">
        <f>IF(依頼書!AI74&lt;&gt;"",SUBSTITUTE(依頼書!AI74,CHAR(10),""),"")</f>
        <v/>
      </c>
      <c r="L60" s="206" t="str">
        <f>IF(依頼書!O74="","",MID(依頼書!O74,4,3))</f>
        <v/>
      </c>
      <c r="M60" s="206" t="str">
        <f>IF(依頼書!O74="","",MID(依頼書!O74,7,1))</f>
        <v/>
      </c>
      <c r="N60" s="206" t="str">
        <f>IF(依頼書!O74="","",MID(依頼書!O74,8,2))</f>
        <v/>
      </c>
      <c r="O60" s="206" t="str">
        <f>IF(依頼書!O74="","",MID(依頼書!O74,10,1))</f>
        <v/>
      </c>
      <c r="P60" s="206" t="str">
        <f>IF(依頼書!O74="","",MID(依頼書!O74,11,1))</f>
        <v/>
      </c>
    </row>
    <row r="61" spans="1:16" x14ac:dyDescent="0.4">
      <c r="A61" s="205" t="s">
        <v>1230</v>
      </c>
      <c r="B61" s="205" t="str">
        <f>IF(依頼書!O75&lt;&gt;"",MAX(B$1:B60)+1,"")</f>
        <v/>
      </c>
      <c r="C61" s="206" t="str">
        <f>IF(依頼書!L75="","","W "&amp;依頼書!L75&amp;"mm"&amp;"×"&amp;"H "&amp;依頼書!M75&amp;"mm")</f>
        <v/>
      </c>
      <c r="D61" s="206"/>
      <c r="E61" s="206" t="str">
        <f>IF(依頼書!L75="","",ROUNDDOWN(依頼書!L75*依頼書!M75/1000000,2))</f>
        <v/>
      </c>
      <c r="F61" s="207"/>
      <c r="G61" s="206" t="str">
        <f>IF(OR(依頼書!O75="",依頼書!$I$9&lt;&gt;"株式会社ＬＩＸＩＬ"),"",依頼書!$I$9)</f>
        <v/>
      </c>
      <c r="H61" s="206"/>
      <c r="I61" s="206" t="str">
        <f>IF(依頼書!AG75&lt;&gt;"",SUBSTITUTE(依頼書!AG75,CHAR(10),""),"")</f>
        <v/>
      </c>
      <c r="J61" s="206" t="str">
        <f>IF(依頼書!AH75&lt;&gt;"",SUBSTITUTE(依頼書!AH75,CHAR(10),""),"")</f>
        <v/>
      </c>
      <c r="K61" s="206" t="str">
        <f>IF(依頼書!AI75&lt;&gt;"",SUBSTITUTE(依頼書!AI75,CHAR(10),""),"")</f>
        <v/>
      </c>
      <c r="L61" s="206" t="str">
        <f>IF(依頼書!O75="","",MID(依頼書!O75,4,3))</f>
        <v/>
      </c>
      <c r="M61" s="206" t="str">
        <f>IF(依頼書!O75="","",MID(依頼書!O75,7,1))</f>
        <v/>
      </c>
      <c r="N61" s="206" t="str">
        <f>IF(依頼書!O75="","",MID(依頼書!O75,8,2))</f>
        <v/>
      </c>
      <c r="O61" s="206" t="str">
        <f>IF(依頼書!O75="","",MID(依頼書!O75,10,1))</f>
        <v/>
      </c>
      <c r="P61" s="206" t="str">
        <f>IF(依頼書!O75="","",MID(依頼書!O75,11,1))</f>
        <v/>
      </c>
    </row>
    <row r="62" spans="1:16" x14ac:dyDescent="0.4">
      <c r="A62" s="205" t="s">
        <v>1231</v>
      </c>
      <c r="B62" s="205" t="str">
        <f>IF(依頼書!O76&lt;&gt;"",MAX(B$1:B61)+1,"")</f>
        <v/>
      </c>
      <c r="C62" s="206" t="str">
        <f>IF(依頼書!L76="","","W "&amp;依頼書!L76&amp;"mm"&amp;"×"&amp;"H "&amp;依頼書!M76&amp;"mm")</f>
        <v/>
      </c>
      <c r="D62" s="206"/>
      <c r="E62" s="206" t="str">
        <f>IF(依頼書!L76="","",ROUNDDOWN(依頼書!L76*依頼書!M76/1000000,2))</f>
        <v/>
      </c>
      <c r="F62" s="207"/>
      <c r="G62" s="206" t="str">
        <f>IF(OR(依頼書!O76="",依頼書!$I$9&lt;&gt;"株式会社ＬＩＸＩＬ"),"",依頼書!$I$9)</f>
        <v/>
      </c>
      <c r="H62" s="206"/>
      <c r="I62" s="206" t="str">
        <f>IF(依頼書!AG76&lt;&gt;"",SUBSTITUTE(依頼書!AG76,CHAR(10),""),"")</f>
        <v/>
      </c>
      <c r="J62" s="206" t="str">
        <f>IF(依頼書!AH76&lt;&gt;"",SUBSTITUTE(依頼書!AH76,CHAR(10),""),"")</f>
        <v/>
      </c>
      <c r="K62" s="206" t="str">
        <f>IF(依頼書!AI76&lt;&gt;"",SUBSTITUTE(依頼書!AI76,CHAR(10),""),"")</f>
        <v/>
      </c>
      <c r="L62" s="206" t="str">
        <f>IF(依頼書!O76="","",MID(依頼書!O76,4,3))</f>
        <v/>
      </c>
      <c r="M62" s="206" t="str">
        <f>IF(依頼書!O76="","",MID(依頼書!O76,7,1))</f>
        <v/>
      </c>
      <c r="N62" s="206" t="str">
        <f>IF(依頼書!O76="","",MID(依頼書!O76,8,2))</f>
        <v/>
      </c>
      <c r="O62" s="206" t="str">
        <f>IF(依頼書!O76="","",MID(依頼書!O76,10,1))</f>
        <v/>
      </c>
      <c r="P62" s="206" t="str">
        <f>IF(依頼書!O76="","",MID(依頼書!O76,11,1))</f>
        <v/>
      </c>
    </row>
    <row r="63" spans="1:16" x14ac:dyDescent="0.4">
      <c r="A63" s="205" t="s">
        <v>1232</v>
      </c>
      <c r="B63" s="205" t="str">
        <f>IF(依頼書!O77&lt;&gt;"",MAX(B$1:B62)+1,"")</f>
        <v/>
      </c>
      <c r="C63" s="206" t="str">
        <f>IF(依頼書!L77="","","W "&amp;依頼書!L77&amp;"mm"&amp;"×"&amp;"H "&amp;依頼書!M77&amp;"mm")</f>
        <v/>
      </c>
      <c r="D63" s="206"/>
      <c r="E63" s="206" t="str">
        <f>IF(依頼書!L77="","",ROUNDDOWN(依頼書!L77*依頼書!M77/1000000,2))</f>
        <v/>
      </c>
      <c r="F63" s="207"/>
      <c r="G63" s="206" t="str">
        <f>IF(OR(依頼書!O77="",依頼書!$I$9&lt;&gt;"株式会社ＬＩＸＩＬ"),"",依頼書!$I$9)</f>
        <v/>
      </c>
      <c r="H63" s="206"/>
      <c r="I63" s="206" t="str">
        <f>IF(依頼書!AG77&lt;&gt;"",SUBSTITUTE(依頼書!AG77,CHAR(10),""),"")</f>
        <v/>
      </c>
      <c r="J63" s="206" t="str">
        <f>IF(依頼書!AH77&lt;&gt;"",SUBSTITUTE(依頼書!AH77,CHAR(10),""),"")</f>
        <v/>
      </c>
      <c r="K63" s="206" t="str">
        <f>IF(依頼書!AI77&lt;&gt;"",SUBSTITUTE(依頼書!AI77,CHAR(10),""),"")</f>
        <v/>
      </c>
      <c r="L63" s="206" t="str">
        <f>IF(依頼書!O77="","",MID(依頼書!O77,4,3))</f>
        <v/>
      </c>
      <c r="M63" s="206" t="str">
        <f>IF(依頼書!O77="","",MID(依頼書!O77,7,1))</f>
        <v/>
      </c>
      <c r="N63" s="206" t="str">
        <f>IF(依頼書!O77="","",MID(依頼書!O77,8,2))</f>
        <v/>
      </c>
      <c r="O63" s="206" t="str">
        <f>IF(依頼書!O77="","",MID(依頼書!O77,10,1))</f>
        <v/>
      </c>
      <c r="P63" s="206" t="str">
        <f>IF(依頼書!O77="","",MID(依頼書!O77,11,1))</f>
        <v/>
      </c>
    </row>
    <row r="64" spans="1:16" x14ac:dyDescent="0.4">
      <c r="A64" s="205" t="s">
        <v>1233</v>
      </c>
      <c r="B64" s="205" t="str">
        <f>IF(依頼書!O78&lt;&gt;"",MAX(B$1:B63)+1,"")</f>
        <v/>
      </c>
      <c r="C64" s="206" t="str">
        <f>IF(依頼書!L78="","","W "&amp;依頼書!L78&amp;"mm"&amp;"×"&amp;"H "&amp;依頼書!M78&amp;"mm")</f>
        <v/>
      </c>
      <c r="D64" s="206"/>
      <c r="E64" s="206" t="str">
        <f>IF(依頼書!L78="","",ROUNDDOWN(依頼書!L78*依頼書!M78/1000000,2))</f>
        <v/>
      </c>
      <c r="F64" s="207"/>
      <c r="G64" s="206" t="str">
        <f>IF(OR(依頼書!O78="",依頼書!$I$9&lt;&gt;"株式会社ＬＩＸＩＬ"),"",依頼書!$I$9)</f>
        <v/>
      </c>
      <c r="H64" s="206"/>
      <c r="I64" s="206" t="str">
        <f>IF(依頼書!AG78&lt;&gt;"",SUBSTITUTE(依頼書!AG78,CHAR(10),""),"")</f>
        <v/>
      </c>
      <c r="J64" s="206" t="str">
        <f>IF(依頼書!AH78&lt;&gt;"",SUBSTITUTE(依頼書!AH78,CHAR(10),""),"")</f>
        <v/>
      </c>
      <c r="K64" s="206" t="str">
        <f>IF(依頼書!AI78&lt;&gt;"",SUBSTITUTE(依頼書!AI78,CHAR(10),""),"")</f>
        <v/>
      </c>
      <c r="L64" s="206" t="str">
        <f>IF(依頼書!O78="","",MID(依頼書!O78,4,3))</f>
        <v/>
      </c>
      <c r="M64" s="206" t="str">
        <f>IF(依頼書!O78="","",MID(依頼書!O78,7,1))</f>
        <v/>
      </c>
      <c r="N64" s="206" t="str">
        <f>IF(依頼書!O78="","",MID(依頼書!O78,8,2))</f>
        <v/>
      </c>
      <c r="O64" s="206" t="str">
        <f>IF(依頼書!O78="","",MID(依頼書!O78,10,1))</f>
        <v/>
      </c>
      <c r="P64" s="206" t="str">
        <f>IF(依頼書!O78="","",MID(依頼書!O78,11,1))</f>
        <v/>
      </c>
    </row>
    <row r="65" spans="1:16" x14ac:dyDescent="0.4">
      <c r="A65" s="205" t="s">
        <v>1234</v>
      </c>
      <c r="B65" s="205" t="str">
        <f>IF(依頼書!O79&lt;&gt;"",MAX(B$1:B64)+1,"")</f>
        <v/>
      </c>
      <c r="C65" s="206" t="str">
        <f>IF(依頼書!L79="","","W "&amp;依頼書!L79&amp;"mm"&amp;"×"&amp;"H "&amp;依頼書!M79&amp;"mm")</f>
        <v/>
      </c>
      <c r="D65" s="206"/>
      <c r="E65" s="206" t="str">
        <f>IF(依頼書!L79="","",ROUNDDOWN(依頼書!L79*依頼書!M79/1000000,2))</f>
        <v/>
      </c>
      <c r="F65" s="207"/>
      <c r="G65" s="206" t="str">
        <f>IF(OR(依頼書!O79="",依頼書!$I$9&lt;&gt;"株式会社ＬＩＸＩＬ"),"",依頼書!$I$9)</f>
        <v/>
      </c>
      <c r="H65" s="206"/>
      <c r="I65" s="206" t="str">
        <f>IF(依頼書!AG79&lt;&gt;"",SUBSTITUTE(依頼書!AG79,CHAR(10),""),"")</f>
        <v/>
      </c>
      <c r="J65" s="206" t="str">
        <f>IF(依頼書!AH79&lt;&gt;"",SUBSTITUTE(依頼書!AH79,CHAR(10),""),"")</f>
        <v/>
      </c>
      <c r="K65" s="206" t="str">
        <f>IF(依頼書!AI79&lt;&gt;"",SUBSTITUTE(依頼書!AI79,CHAR(10),""),"")</f>
        <v/>
      </c>
      <c r="L65" s="206" t="str">
        <f>IF(依頼書!O79="","",MID(依頼書!O79,4,3))</f>
        <v/>
      </c>
      <c r="M65" s="206" t="str">
        <f>IF(依頼書!O79="","",MID(依頼書!O79,7,1))</f>
        <v/>
      </c>
      <c r="N65" s="206" t="str">
        <f>IF(依頼書!O79="","",MID(依頼書!O79,8,2))</f>
        <v/>
      </c>
      <c r="O65" s="206" t="str">
        <f>IF(依頼書!O79="","",MID(依頼書!O79,10,1))</f>
        <v/>
      </c>
      <c r="P65" s="206" t="str">
        <f>IF(依頼書!O79="","",MID(依頼書!O79,11,1))</f>
        <v/>
      </c>
    </row>
    <row r="66" spans="1:16" x14ac:dyDescent="0.4">
      <c r="A66" s="205" t="s">
        <v>1235</v>
      </c>
      <c r="B66" s="205" t="str">
        <f>IF(依頼書!O80&lt;&gt;"",MAX(B$1:B65)+1,"")</f>
        <v/>
      </c>
      <c r="C66" s="206" t="str">
        <f>IF(依頼書!L80="","","W "&amp;依頼書!L80&amp;"mm"&amp;"×"&amp;"H "&amp;依頼書!M80&amp;"mm")</f>
        <v/>
      </c>
      <c r="D66" s="206"/>
      <c r="E66" s="206" t="str">
        <f>IF(依頼書!L80="","",ROUNDDOWN(依頼書!L80*依頼書!M80/1000000,2))</f>
        <v/>
      </c>
      <c r="F66" s="207"/>
      <c r="G66" s="206" t="str">
        <f>IF(OR(依頼書!O80="",依頼書!$I$9&lt;&gt;"株式会社ＬＩＸＩＬ"),"",依頼書!$I$9)</f>
        <v/>
      </c>
      <c r="H66" s="206"/>
      <c r="I66" s="206" t="str">
        <f>IF(依頼書!AG80&lt;&gt;"",SUBSTITUTE(依頼書!AG80,CHAR(10),""),"")</f>
        <v/>
      </c>
      <c r="J66" s="206" t="str">
        <f>IF(依頼書!AH80&lt;&gt;"",SUBSTITUTE(依頼書!AH80,CHAR(10),""),"")</f>
        <v/>
      </c>
      <c r="K66" s="206" t="str">
        <f>IF(依頼書!AI80&lt;&gt;"",SUBSTITUTE(依頼書!AI80,CHAR(10),""),"")</f>
        <v/>
      </c>
      <c r="L66" s="206" t="str">
        <f>IF(依頼書!O80="","",MID(依頼書!O80,4,3))</f>
        <v/>
      </c>
      <c r="M66" s="206" t="str">
        <f>IF(依頼書!O80="","",MID(依頼書!O80,7,1))</f>
        <v/>
      </c>
      <c r="N66" s="206" t="str">
        <f>IF(依頼書!O80="","",MID(依頼書!O80,8,2))</f>
        <v/>
      </c>
      <c r="O66" s="206" t="str">
        <f>IF(依頼書!O80="","",MID(依頼書!O80,10,1))</f>
        <v/>
      </c>
      <c r="P66" s="206" t="str">
        <f>IF(依頼書!O80="","",MID(依頼書!O80,11,1))</f>
        <v/>
      </c>
    </row>
    <row r="67" spans="1:16" x14ac:dyDescent="0.4">
      <c r="A67" s="205" t="s">
        <v>1236</v>
      </c>
      <c r="B67" s="205" t="str">
        <f>IF(依頼書!O81&lt;&gt;"",MAX(B$1:B66)+1,"")</f>
        <v/>
      </c>
      <c r="C67" s="206" t="str">
        <f>IF(依頼書!L81="","","W "&amp;依頼書!L81&amp;"mm"&amp;"×"&amp;"H "&amp;依頼書!M81&amp;"mm")</f>
        <v/>
      </c>
      <c r="D67" s="206"/>
      <c r="E67" s="206" t="str">
        <f>IF(依頼書!L81="","",ROUNDDOWN(依頼書!L81*依頼書!M81/1000000,2))</f>
        <v/>
      </c>
      <c r="F67" s="207"/>
      <c r="G67" s="206" t="str">
        <f>IF(OR(依頼書!O81="",依頼書!$I$9&lt;&gt;"株式会社ＬＩＸＩＬ"),"",依頼書!$I$9)</f>
        <v/>
      </c>
      <c r="H67" s="206"/>
      <c r="I67" s="206" t="str">
        <f>IF(依頼書!AG81&lt;&gt;"",SUBSTITUTE(依頼書!AG81,CHAR(10),""),"")</f>
        <v/>
      </c>
      <c r="J67" s="206" t="str">
        <f>IF(依頼書!AH81&lt;&gt;"",SUBSTITUTE(依頼書!AH81,CHAR(10),""),"")</f>
        <v/>
      </c>
      <c r="K67" s="206" t="str">
        <f>IF(依頼書!AI81&lt;&gt;"",SUBSTITUTE(依頼書!AI81,CHAR(10),""),"")</f>
        <v/>
      </c>
      <c r="L67" s="206" t="str">
        <f>IF(依頼書!O81="","",MID(依頼書!O81,4,3))</f>
        <v/>
      </c>
      <c r="M67" s="206" t="str">
        <f>IF(依頼書!O81="","",MID(依頼書!O81,7,1))</f>
        <v/>
      </c>
      <c r="N67" s="206" t="str">
        <f>IF(依頼書!O81="","",MID(依頼書!O81,8,2))</f>
        <v/>
      </c>
      <c r="O67" s="206" t="str">
        <f>IF(依頼書!O81="","",MID(依頼書!O81,10,1))</f>
        <v/>
      </c>
      <c r="P67" s="206" t="str">
        <f>IF(依頼書!O81="","",MID(依頼書!O81,11,1))</f>
        <v/>
      </c>
    </row>
    <row r="68" spans="1:16" x14ac:dyDescent="0.4">
      <c r="A68" s="205" t="s">
        <v>1237</v>
      </c>
      <c r="B68" s="205" t="str">
        <f>IF(依頼書!O82&lt;&gt;"",MAX(B$1:B67)+1,"")</f>
        <v/>
      </c>
      <c r="C68" s="206" t="str">
        <f>IF(依頼書!L82="","","W "&amp;依頼書!L82&amp;"mm"&amp;"×"&amp;"H "&amp;依頼書!M82&amp;"mm")</f>
        <v/>
      </c>
      <c r="D68" s="206"/>
      <c r="E68" s="206" t="str">
        <f>IF(依頼書!L82="","",ROUNDDOWN(依頼書!L82*依頼書!M82/1000000,2))</f>
        <v/>
      </c>
      <c r="F68" s="207"/>
      <c r="G68" s="206" t="str">
        <f>IF(OR(依頼書!O82="",依頼書!$I$9&lt;&gt;"株式会社ＬＩＸＩＬ"),"",依頼書!$I$9)</f>
        <v/>
      </c>
      <c r="H68" s="206"/>
      <c r="I68" s="206" t="str">
        <f>IF(依頼書!AG82&lt;&gt;"",SUBSTITUTE(依頼書!AG82,CHAR(10),""),"")</f>
        <v/>
      </c>
      <c r="J68" s="206" t="str">
        <f>IF(依頼書!AH82&lt;&gt;"",SUBSTITUTE(依頼書!AH82,CHAR(10),""),"")</f>
        <v/>
      </c>
      <c r="K68" s="206" t="str">
        <f>IF(依頼書!AI82&lt;&gt;"",SUBSTITUTE(依頼書!AI82,CHAR(10),""),"")</f>
        <v/>
      </c>
      <c r="L68" s="206" t="str">
        <f>IF(依頼書!O82="","",MID(依頼書!O82,4,3))</f>
        <v/>
      </c>
      <c r="M68" s="206" t="str">
        <f>IF(依頼書!O82="","",MID(依頼書!O82,7,1))</f>
        <v/>
      </c>
      <c r="N68" s="206" t="str">
        <f>IF(依頼書!O82="","",MID(依頼書!O82,8,2))</f>
        <v/>
      </c>
      <c r="O68" s="206" t="str">
        <f>IF(依頼書!O82="","",MID(依頼書!O82,10,1))</f>
        <v/>
      </c>
      <c r="P68" s="206" t="str">
        <f>IF(依頼書!O82="","",MID(依頼書!O82,11,1))</f>
        <v/>
      </c>
    </row>
    <row r="69" spans="1:16" x14ac:dyDescent="0.4">
      <c r="A69" s="205" t="s">
        <v>1238</v>
      </c>
      <c r="B69" s="205" t="str">
        <f>IF(依頼書!O83&lt;&gt;"",MAX(B$1:B68)+1,"")</f>
        <v/>
      </c>
      <c r="C69" s="206" t="str">
        <f>IF(依頼書!L83="","","W "&amp;依頼書!L83&amp;"mm"&amp;"×"&amp;"H "&amp;依頼書!M83&amp;"mm")</f>
        <v/>
      </c>
      <c r="D69" s="206"/>
      <c r="E69" s="206" t="str">
        <f>IF(依頼書!L83="","",ROUNDDOWN(依頼書!L83*依頼書!M83/1000000,2))</f>
        <v/>
      </c>
      <c r="F69" s="207"/>
      <c r="G69" s="206" t="str">
        <f>IF(OR(依頼書!O83="",依頼書!$I$9&lt;&gt;"株式会社ＬＩＸＩＬ"),"",依頼書!$I$9)</f>
        <v/>
      </c>
      <c r="H69" s="206"/>
      <c r="I69" s="206" t="str">
        <f>IF(依頼書!AG83&lt;&gt;"",SUBSTITUTE(依頼書!AG83,CHAR(10),""),"")</f>
        <v/>
      </c>
      <c r="J69" s="206" t="str">
        <f>IF(依頼書!AH83&lt;&gt;"",SUBSTITUTE(依頼書!AH83,CHAR(10),""),"")</f>
        <v/>
      </c>
      <c r="K69" s="206" t="str">
        <f>IF(依頼書!AI83&lt;&gt;"",SUBSTITUTE(依頼書!AI83,CHAR(10),""),"")</f>
        <v/>
      </c>
      <c r="L69" s="206" t="str">
        <f>IF(依頼書!O83="","",MID(依頼書!O83,4,3))</f>
        <v/>
      </c>
      <c r="M69" s="206" t="str">
        <f>IF(依頼書!O83="","",MID(依頼書!O83,7,1))</f>
        <v/>
      </c>
      <c r="N69" s="206" t="str">
        <f>IF(依頼書!O83="","",MID(依頼書!O83,8,2))</f>
        <v/>
      </c>
      <c r="O69" s="206" t="str">
        <f>IF(依頼書!O83="","",MID(依頼書!O83,10,1))</f>
        <v/>
      </c>
      <c r="P69" s="206" t="str">
        <f>IF(依頼書!O83="","",MID(依頼書!O83,11,1))</f>
        <v/>
      </c>
    </row>
    <row r="70" spans="1:16" x14ac:dyDescent="0.4">
      <c r="A70" s="205" t="s">
        <v>1239</v>
      </c>
      <c r="B70" s="205" t="str">
        <f>IF(依頼書!O84&lt;&gt;"",MAX(B$1:B69)+1,"")</f>
        <v/>
      </c>
      <c r="C70" s="206" t="str">
        <f>IF(依頼書!L84="","","W "&amp;依頼書!L84&amp;"mm"&amp;"×"&amp;"H "&amp;依頼書!M84&amp;"mm")</f>
        <v/>
      </c>
      <c r="D70" s="206"/>
      <c r="E70" s="206" t="str">
        <f>IF(依頼書!L84="","",ROUNDDOWN(依頼書!L84*依頼書!M84/1000000,2))</f>
        <v/>
      </c>
      <c r="F70" s="207"/>
      <c r="G70" s="206" t="str">
        <f>IF(OR(依頼書!O84="",依頼書!$I$9&lt;&gt;"株式会社ＬＩＸＩＬ"),"",依頼書!$I$9)</f>
        <v/>
      </c>
      <c r="H70" s="206"/>
      <c r="I70" s="206" t="str">
        <f>IF(依頼書!AG84&lt;&gt;"",SUBSTITUTE(依頼書!AG84,CHAR(10),""),"")</f>
        <v/>
      </c>
      <c r="J70" s="206" t="str">
        <f>IF(依頼書!AH84&lt;&gt;"",SUBSTITUTE(依頼書!AH84,CHAR(10),""),"")</f>
        <v/>
      </c>
      <c r="K70" s="206" t="str">
        <f>IF(依頼書!AI84&lt;&gt;"",SUBSTITUTE(依頼書!AI84,CHAR(10),""),"")</f>
        <v/>
      </c>
      <c r="L70" s="206" t="str">
        <f>IF(依頼書!O84="","",MID(依頼書!O84,4,3))</f>
        <v/>
      </c>
      <c r="M70" s="206" t="str">
        <f>IF(依頼書!O84="","",MID(依頼書!O84,7,1))</f>
        <v/>
      </c>
      <c r="N70" s="206" t="str">
        <f>IF(依頼書!O84="","",MID(依頼書!O84,8,2))</f>
        <v/>
      </c>
      <c r="O70" s="206" t="str">
        <f>IF(依頼書!O84="","",MID(依頼書!O84,10,1))</f>
        <v/>
      </c>
      <c r="P70" s="206" t="str">
        <f>IF(依頼書!O84="","",MID(依頼書!O84,11,1))</f>
        <v/>
      </c>
    </row>
    <row r="71" spans="1:16" x14ac:dyDescent="0.4">
      <c r="A71" s="205" t="s">
        <v>1240</v>
      </c>
      <c r="B71" s="205" t="str">
        <f>IF(依頼書!O85&lt;&gt;"",MAX(B$1:B70)+1,"")</f>
        <v/>
      </c>
      <c r="C71" s="206" t="str">
        <f>IF(依頼書!L85="","","W "&amp;依頼書!L85&amp;"mm"&amp;"×"&amp;"H "&amp;依頼書!M85&amp;"mm")</f>
        <v/>
      </c>
      <c r="D71" s="206"/>
      <c r="E71" s="206" t="str">
        <f>IF(依頼書!L85="","",ROUNDDOWN(依頼書!L85*依頼書!M85/1000000,2))</f>
        <v/>
      </c>
      <c r="F71" s="207"/>
      <c r="G71" s="206" t="str">
        <f>IF(OR(依頼書!O85="",依頼書!$I$9&lt;&gt;"株式会社ＬＩＸＩＬ"),"",依頼書!$I$9)</f>
        <v/>
      </c>
      <c r="H71" s="206"/>
      <c r="I71" s="206" t="str">
        <f>IF(依頼書!AG85&lt;&gt;"",SUBSTITUTE(依頼書!AG85,CHAR(10),""),"")</f>
        <v/>
      </c>
      <c r="J71" s="206" t="str">
        <f>IF(依頼書!AH85&lt;&gt;"",SUBSTITUTE(依頼書!AH85,CHAR(10),""),"")</f>
        <v/>
      </c>
      <c r="K71" s="206" t="str">
        <f>IF(依頼書!AI85&lt;&gt;"",SUBSTITUTE(依頼書!AI85,CHAR(10),""),"")</f>
        <v/>
      </c>
      <c r="L71" s="206" t="str">
        <f>IF(依頼書!O85="","",MID(依頼書!O85,4,3))</f>
        <v/>
      </c>
      <c r="M71" s="206" t="str">
        <f>IF(依頼書!O85="","",MID(依頼書!O85,7,1))</f>
        <v/>
      </c>
      <c r="N71" s="206" t="str">
        <f>IF(依頼書!O85="","",MID(依頼書!O85,8,2))</f>
        <v/>
      </c>
      <c r="O71" s="206" t="str">
        <f>IF(依頼書!O85="","",MID(依頼書!O85,10,1))</f>
        <v/>
      </c>
      <c r="P71" s="206" t="str">
        <f>IF(依頼書!O85="","",MID(依頼書!O85,11,1))</f>
        <v/>
      </c>
    </row>
    <row r="72" spans="1:16" x14ac:dyDescent="0.4">
      <c r="A72" s="205" t="s">
        <v>1241</v>
      </c>
      <c r="B72" s="205" t="str">
        <f>IF(依頼書!O86&lt;&gt;"",MAX(B$1:B71)+1,"")</f>
        <v/>
      </c>
      <c r="C72" s="206" t="str">
        <f>IF(依頼書!L86="","","W "&amp;依頼書!L86&amp;"mm"&amp;"×"&amp;"H "&amp;依頼書!M86&amp;"mm")</f>
        <v/>
      </c>
      <c r="D72" s="206"/>
      <c r="E72" s="206" t="str">
        <f>IF(依頼書!L86="","",ROUNDDOWN(依頼書!L86*依頼書!M86/1000000,2))</f>
        <v/>
      </c>
      <c r="F72" s="207"/>
      <c r="G72" s="206" t="str">
        <f>IF(OR(依頼書!O86="",依頼書!$I$9&lt;&gt;"株式会社ＬＩＸＩＬ"),"",依頼書!$I$9)</f>
        <v/>
      </c>
      <c r="H72" s="206"/>
      <c r="I72" s="206" t="str">
        <f>IF(依頼書!AG86&lt;&gt;"",SUBSTITUTE(依頼書!AG86,CHAR(10),""),"")</f>
        <v/>
      </c>
      <c r="J72" s="206" t="str">
        <f>IF(依頼書!AH86&lt;&gt;"",SUBSTITUTE(依頼書!AH86,CHAR(10),""),"")</f>
        <v/>
      </c>
      <c r="K72" s="206" t="str">
        <f>IF(依頼書!AI86&lt;&gt;"",SUBSTITUTE(依頼書!AI86,CHAR(10),""),"")</f>
        <v/>
      </c>
      <c r="L72" s="206" t="str">
        <f>IF(依頼書!O86="","",MID(依頼書!O86,4,3))</f>
        <v/>
      </c>
      <c r="M72" s="206" t="str">
        <f>IF(依頼書!O86="","",MID(依頼書!O86,7,1))</f>
        <v/>
      </c>
      <c r="N72" s="206" t="str">
        <f>IF(依頼書!O86="","",MID(依頼書!O86,8,2))</f>
        <v/>
      </c>
      <c r="O72" s="206" t="str">
        <f>IF(依頼書!O86="","",MID(依頼書!O86,10,1))</f>
        <v/>
      </c>
      <c r="P72" s="206" t="str">
        <f>IF(依頼書!O86="","",MID(依頼書!O86,11,1))</f>
        <v/>
      </c>
    </row>
    <row r="73" spans="1:16" x14ac:dyDescent="0.4">
      <c r="A73" s="205" t="s">
        <v>1242</v>
      </c>
      <c r="B73" s="205" t="str">
        <f>IF(依頼書!O87&lt;&gt;"",MAX(B$1:B72)+1,"")</f>
        <v/>
      </c>
      <c r="C73" s="206" t="str">
        <f>IF(依頼書!L87="","","W "&amp;依頼書!L87&amp;"mm"&amp;"×"&amp;"H "&amp;依頼書!M87&amp;"mm")</f>
        <v/>
      </c>
      <c r="D73" s="206"/>
      <c r="E73" s="206" t="str">
        <f>IF(依頼書!L87="","",ROUNDDOWN(依頼書!L87*依頼書!M87/1000000,2))</f>
        <v/>
      </c>
      <c r="F73" s="207"/>
      <c r="G73" s="206" t="str">
        <f>IF(OR(依頼書!O87="",依頼書!$I$9&lt;&gt;"株式会社ＬＩＸＩＬ"),"",依頼書!$I$9)</f>
        <v/>
      </c>
      <c r="H73" s="206"/>
      <c r="I73" s="206" t="str">
        <f>IF(依頼書!AG87&lt;&gt;"",SUBSTITUTE(依頼書!AG87,CHAR(10),""),"")</f>
        <v/>
      </c>
      <c r="J73" s="206" t="str">
        <f>IF(依頼書!AH87&lt;&gt;"",SUBSTITUTE(依頼書!AH87,CHAR(10),""),"")</f>
        <v/>
      </c>
      <c r="K73" s="206" t="str">
        <f>IF(依頼書!AI87&lt;&gt;"",SUBSTITUTE(依頼書!AI87,CHAR(10),""),"")</f>
        <v/>
      </c>
      <c r="L73" s="206" t="str">
        <f>IF(依頼書!O87="","",MID(依頼書!O87,4,3))</f>
        <v/>
      </c>
      <c r="M73" s="206" t="str">
        <f>IF(依頼書!O87="","",MID(依頼書!O87,7,1))</f>
        <v/>
      </c>
      <c r="N73" s="206" t="str">
        <f>IF(依頼書!O87="","",MID(依頼書!O87,8,2))</f>
        <v/>
      </c>
      <c r="O73" s="206" t="str">
        <f>IF(依頼書!O87="","",MID(依頼書!O87,10,1))</f>
        <v/>
      </c>
      <c r="P73" s="206" t="str">
        <f>IF(依頼書!O87="","",MID(依頼書!O87,11,1))</f>
        <v/>
      </c>
    </row>
    <row r="74" spans="1:16" x14ac:dyDescent="0.4">
      <c r="A74" s="205" t="s">
        <v>1243</v>
      </c>
      <c r="B74" s="205" t="str">
        <f>IF(依頼書!O88&lt;&gt;"",MAX(B$1:B73)+1,"")</f>
        <v/>
      </c>
      <c r="C74" s="206" t="str">
        <f>IF(依頼書!L88="","","W "&amp;依頼書!L88&amp;"mm"&amp;"×"&amp;"H "&amp;依頼書!M88&amp;"mm")</f>
        <v/>
      </c>
      <c r="D74" s="206"/>
      <c r="E74" s="206" t="str">
        <f>IF(依頼書!L88="","",ROUNDDOWN(依頼書!L88*依頼書!M88/1000000,2))</f>
        <v/>
      </c>
      <c r="F74" s="207"/>
      <c r="G74" s="206" t="str">
        <f>IF(OR(依頼書!O88="",依頼書!$I$9&lt;&gt;"株式会社ＬＩＸＩＬ"),"",依頼書!$I$9)</f>
        <v/>
      </c>
      <c r="H74" s="206"/>
      <c r="I74" s="206" t="str">
        <f>IF(依頼書!AG88&lt;&gt;"",SUBSTITUTE(依頼書!AG88,CHAR(10),""),"")</f>
        <v/>
      </c>
      <c r="J74" s="206" t="str">
        <f>IF(依頼書!AH88&lt;&gt;"",SUBSTITUTE(依頼書!AH88,CHAR(10),""),"")</f>
        <v/>
      </c>
      <c r="K74" s="206" t="str">
        <f>IF(依頼書!AI88&lt;&gt;"",SUBSTITUTE(依頼書!AI88,CHAR(10),""),"")</f>
        <v/>
      </c>
      <c r="L74" s="206" t="str">
        <f>IF(依頼書!O88="","",MID(依頼書!O88,4,3))</f>
        <v/>
      </c>
      <c r="M74" s="206" t="str">
        <f>IF(依頼書!O88="","",MID(依頼書!O88,7,1))</f>
        <v/>
      </c>
      <c r="N74" s="206" t="str">
        <f>IF(依頼書!O88="","",MID(依頼書!O88,8,2))</f>
        <v/>
      </c>
      <c r="O74" s="206" t="str">
        <f>IF(依頼書!O88="","",MID(依頼書!O88,10,1))</f>
        <v/>
      </c>
      <c r="P74" s="206" t="str">
        <f>IF(依頼書!O88="","",MID(依頼書!O88,11,1))</f>
        <v/>
      </c>
    </row>
    <row r="75" spans="1:16" x14ac:dyDescent="0.4">
      <c r="A75" s="205" t="s">
        <v>1244</v>
      </c>
      <c r="B75" s="205" t="str">
        <f>IF(依頼書!O89&lt;&gt;"",MAX(B$1:B74)+1,"")</f>
        <v/>
      </c>
      <c r="C75" s="206" t="str">
        <f>IF(依頼書!L89="","","W "&amp;依頼書!L89&amp;"mm"&amp;"×"&amp;"H "&amp;依頼書!M89&amp;"mm")</f>
        <v/>
      </c>
      <c r="D75" s="206"/>
      <c r="E75" s="206" t="str">
        <f>IF(依頼書!L89="","",ROUNDDOWN(依頼書!L89*依頼書!M89/1000000,2))</f>
        <v/>
      </c>
      <c r="F75" s="207"/>
      <c r="G75" s="206" t="str">
        <f>IF(OR(依頼書!O89="",依頼書!$I$9&lt;&gt;"株式会社ＬＩＸＩＬ"),"",依頼書!$I$9)</f>
        <v/>
      </c>
      <c r="H75" s="206"/>
      <c r="I75" s="206" t="str">
        <f>IF(依頼書!AG89&lt;&gt;"",SUBSTITUTE(依頼書!AG89,CHAR(10),""),"")</f>
        <v/>
      </c>
      <c r="J75" s="206" t="str">
        <f>IF(依頼書!AH89&lt;&gt;"",SUBSTITUTE(依頼書!AH89,CHAR(10),""),"")</f>
        <v/>
      </c>
      <c r="K75" s="206" t="str">
        <f>IF(依頼書!AI89&lt;&gt;"",SUBSTITUTE(依頼書!AI89,CHAR(10),""),"")</f>
        <v/>
      </c>
      <c r="L75" s="206" t="str">
        <f>IF(依頼書!O89="","",MID(依頼書!O89,4,3))</f>
        <v/>
      </c>
      <c r="M75" s="206" t="str">
        <f>IF(依頼書!O89="","",MID(依頼書!O89,7,1))</f>
        <v/>
      </c>
      <c r="N75" s="206" t="str">
        <f>IF(依頼書!O89="","",MID(依頼書!O89,8,2))</f>
        <v/>
      </c>
      <c r="O75" s="206" t="str">
        <f>IF(依頼書!O89="","",MID(依頼書!O89,10,1))</f>
        <v/>
      </c>
      <c r="P75" s="206" t="str">
        <f>IF(依頼書!O89="","",MID(依頼書!O89,11,1))</f>
        <v/>
      </c>
    </row>
    <row r="76" spans="1:16" x14ac:dyDescent="0.4">
      <c r="A76" s="205" t="s">
        <v>1245</v>
      </c>
      <c r="B76" s="205" t="str">
        <f>IF(依頼書!O90&lt;&gt;"",MAX(B$1:B75)+1,"")</f>
        <v/>
      </c>
      <c r="C76" s="206" t="str">
        <f>IF(依頼書!L90="","","W "&amp;依頼書!L90&amp;"mm"&amp;"×"&amp;"H "&amp;依頼書!M90&amp;"mm")</f>
        <v/>
      </c>
      <c r="D76" s="206"/>
      <c r="E76" s="206" t="str">
        <f>IF(依頼書!L90="","",ROUNDDOWN(依頼書!L90*依頼書!M90/1000000,2))</f>
        <v/>
      </c>
      <c r="F76" s="207"/>
      <c r="G76" s="206" t="str">
        <f>IF(OR(依頼書!O90="",依頼書!$I$9&lt;&gt;"株式会社ＬＩＸＩＬ"),"",依頼書!$I$9)</f>
        <v/>
      </c>
      <c r="H76" s="206"/>
      <c r="I76" s="206" t="str">
        <f>IF(依頼書!AG90&lt;&gt;"",SUBSTITUTE(依頼書!AG90,CHAR(10),""),"")</f>
        <v/>
      </c>
      <c r="J76" s="206" t="str">
        <f>IF(依頼書!AH90&lt;&gt;"",SUBSTITUTE(依頼書!AH90,CHAR(10),""),"")</f>
        <v/>
      </c>
      <c r="K76" s="206" t="str">
        <f>IF(依頼書!AI90&lt;&gt;"",SUBSTITUTE(依頼書!AI90,CHAR(10),""),"")</f>
        <v/>
      </c>
      <c r="L76" s="206" t="str">
        <f>IF(依頼書!O90="","",MID(依頼書!O90,4,3))</f>
        <v/>
      </c>
      <c r="M76" s="206" t="str">
        <f>IF(依頼書!O90="","",MID(依頼書!O90,7,1))</f>
        <v/>
      </c>
      <c r="N76" s="206" t="str">
        <f>IF(依頼書!O90="","",MID(依頼書!O90,8,2))</f>
        <v/>
      </c>
      <c r="O76" s="206" t="str">
        <f>IF(依頼書!O90="","",MID(依頼書!O90,10,1))</f>
        <v/>
      </c>
      <c r="P76" s="206" t="str">
        <f>IF(依頼書!O90="","",MID(依頼書!O90,11,1))</f>
        <v/>
      </c>
    </row>
    <row r="77" spans="1:16" x14ac:dyDescent="0.4">
      <c r="A77" s="205" t="s">
        <v>1246</v>
      </c>
      <c r="B77" s="205" t="str">
        <f>IF(依頼書!O91&lt;&gt;"",MAX(B$1:B76)+1,"")</f>
        <v/>
      </c>
      <c r="C77" s="206" t="str">
        <f>IF(依頼書!L91="","","W "&amp;依頼書!L91&amp;"mm"&amp;"×"&amp;"H "&amp;依頼書!M91&amp;"mm")</f>
        <v/>
      </c>
      <c r="D77" s="206"/>
      <c r="E77" s="206" t="str">
        <f>IF(依頼書!L91="","",ROUNDDOWN(依頼書!L91*依頼書!M91/1000000,2))</f>
        <v/>
      </c>
      <c r="F77" s="207"/>
      <c r="G77" s="206" t="str">
        <f>IF(OR(依頼書!O91="",依頼書!$I$9&lt;&gt;"株式会社ＬＩＸＩＬ"),"",依頼書!$I$9)</f>
        <v/>
      </c>
      <c r="H77" s="206"/>
      <c r="I77" s="206" t="str">
        <f>IF(依頼書!AG91&lt;&gt;"",SUBSTITUTE(依頼書!AG91,CHAR(10),""),"")</f>
        <v/>
      </c>
      <c r="J77" s="206" t="str">
        <f>IF(依頼書!AH91&lt;&gt;"",SUBSTITUTE(依頼書!AH91,CHAR(10),""),"")</f>
        <v/>
      </c>
      <c r="K77" s="206" t="str">
        <f>IF(依頼書!AI91&lt;&gt;"",SUBSTITUTE(依頼書!AI91,CHAR(10),""),"")</f>
        <v/>
      </c>
      <c r="L77" s="206" t="str">
        <f>IF(依頼書!O91="","",MID(依頼書!O91,4,3))</f>
        <v/>
      </c>
      <c r="M77" s="206" t="str">
        <f>IF(依頼書!O91="","",MID(依頼書!O91,7,1))</f>
        <v/>
      </c>
      <c r="N77" s="206" t="str">
        <f>IF(依頼書!O91="","",MID(依頼書!O91,8,2))</f>
        <v/>
      </c>
      <c r="O77" s="206" t="str">
        <f>IF(依頼書!O91="","",MID(依頼書!O91,10,1))</f>
        <v/>
      </c>
      <c r="P77" s="206" t="str">
        <f>IF(依頼書!O91="","",MID(依頼書!O91,11,1))</f>
        <v/>
      </c>
    </row>
    <row r="78" spans="1:16" x14ac:dyDescent="0.4">
      <c r="A78" s="205" t="s">
        <v>1247</v>
      </c>
      <c r="B78" s="205" t="str">
        <f>IF(依頼書!O92&lt;&gt;"",MAX(B$1:B77)+1,"")</f>
        <v/>
      </c>
      <c r="C78" s="206" t="str">
        <f>IF(依頼書!L92="","","W "&amp;依頼書!L92&amp;"mm"&amp;"×"&amp;"H "&amp;依頼書!M92&amp;"mm")</f>
        <v/>
      </c>
      <c r="D78" s="206"/>
      <c r="E78" s="206" t="str">
        <f>IF(依頼書!L92="","",ROUNDDOWN(依頼書!L92*依頼書!M92/1000000,2))</f>
        <v/>
      </c>
      <c r="F78" s="207"/>
      <c r="G78" s="206" t="str">
        <f>IF(OR(依頼書!O92="",依頼書!$I$9&lt;&gt;"株式会社ＬＩＸＩＬ"),"",依頼書!$I$9)</f>
        <v/>
      </c>
      <c r="H78" s="206"/>
      <c r="I78" s="206" t="str">
        <f>IF(依頼書!AG92&lt;&gt;"",SUBSTITUTE(依頼書!AG92,CHAR(10),""),"")</f>
        <v/>
      </c>
      <c r="J78" s="206" t="str">
        <f>IF(依頼書!AH92&lt;&gt;"",SUBSTITUTE(依頼書!AH92,CHAR(10),""),"")</f>
        <v/>
      </c>
      <c r="K78" s="206" t="str">
        <f>IF(依頼書!AI92&lt;&gt;"",SUBSTITUTE(依頼書!AI92,CHAR(10),""),"")</f>
        <v/>
      </c>
      <c r="L78" s="206" t="str">
        <f>IF(依頼書!O92="","",MID(依頼書!O92,4,3))</f>
        <v/>
      </c>
      <c r="M78" s="206" t="str">
        <f>IF(依頼書!O92="","",MID(依頼書!O92,7,1))</f>
        <v/>
      </c>
      <c r="N78" s="206" t="str">
        <f>IF(依頼書!O92="","",MID(依頼書!O92,8,2))</f>
        <v/>
      </c>
      <c r="O78" s="206" t="str">
        <f>IF(依頼書!O92="","",MID(依頼書!O92,10,1))</f>
        <v/>
      </c>
      <c r="P78" s="206" t="str">
        <f>IF(依頼書!O92="","",MID(依頼書!O92,11,1))</f>
        <v/>
      </c>
    </row>
    <row r="79" spans="1:16" x14ac:dyDescent="0.4">
      <c r="A79" s="205" t="s">
        <v>1248</v>
      </c>
      <c r="B79" s="205" t="str">
        <f>IF(依頼書!O93&lt;&gt;"",MAX(B$1:B78)+1,"")</f>
        <v/>
      </c>
      <c r="C79" s="206" t="str">
        <f>IF(依頼書!L93="","","W "&amp;依頼書!L93&amp;"mm"&amp;"×"&amp;"H "&amp;依頼書!M93&amp;"mm")</f>
        <v/>
      </c>
      <c r="D79" s="206"/>
      <c r="E79" s="206" t="str">
        <f>IF(依頼書!L93="","",ROUNDDOWN(依頼書!L93*依頼書!M93/1000000,2))</f>
        <v/>
      </c>
      <c r="F79" s="207"/>
      <c r="G79" s="206" t="str">
        <f>IF(OR(依頼書!O93="",依頼書!$I$9&lt;&gt;"株式会社ＬＩＸＩＬ"),"",依頼書!$I$9)</f>
        <v/>
      </c>
      <c r="H79" s="206"/>
      <c r="I79" s="206" t="str">
        <f>IF(依頼書!AG93&lt;&gt;"",SUBSTITUTE(依頼書!AG93,CHAR(10),""),"")</f>
        <v/>
      </c>
      <c r="J79" s="206" t="str">
        <f>IF(依頼書!AH93&lt;&gt;"",SUBSTITUTE(依頼書!AH93,CHAR(10),""),"")</f>
        <v/>
      </c>
      <c r="K79" s="206" t="str">
        <f>IF(依頼書!AI93&lt;&gt;"",SUBSTITUTE(依頼書!AI93,CHAR(10),""),"")</f>
        <v/>
      </c>
      <c r="L79" s="206" t="str">
        <f>IF(依頼書!O93="","",MID(依頼書!O93,4,3))</f>
        <v/>
      </c>
      <c r="M79" s="206" t="str">
        <f>IF(依頼書!O93="","",MID(依頼書!O93,7,1))</f>
        <v/>
      </c>
      <c r="N79" s="206" t="str">
        <f>IF(依頼書!O93="","",MID(依頼書!O93,8,2))</f>
        <v/>
      </c>
      <c r="O79" s="206" t="str">
        <f>IF(依頼書!O93="","",MID(依頼書!O93,10,1))</f>
        <v/>
      </c>
      <c r="P79" s="206" t="str">
        <f>IF(依頼書!O93="","",MID(依頼書!O93,11,1))</f>
        <v/>
      </c>
    </row>
    <row r="80" spans="1:16" x14ac:dyDescent="0.4">
      <c r="A80" s="205" t="s">
        <v>1249</v>
      </c>
      <c r="B80" s="205" t="str">
        <f>IF(依頼書!O94&lt;&gt;"",MAX(B$1:B79)+1,"")</f>
        <v/>
      </c>
      <c r="C80" s="206" t="str">
        <f>IF(依頼書!L94="","","W "&amp;依頼書!L94&amp;"mm"&amp;"×"&amp;"H "&amp;依頼書!M94&amp;"mm")</f>
        <v/>
      </c>
      <c r="D80" s="206"/>
      <c r="E80" s="206" t="str">
        <f>IF(依頼書!L94="","",ROUNDDOWN(依頼書!L94*依頼書!M94/1000000,2))</f>
        <v/>
      </c>
      <c r="F80" s="207"/>
      <c r="G80" s="206" t="str">
        <f>IF(OR(依頼書!O94="",依頼書!$I$9&lt;&gt;"株式会社ＬＩＸＩＬ"),"",依頼書!$I$9)</f>
        <v/>
      </c>
      <c r="H80" s="206"/>
      <c r="I80" s="206" t="str">
        <f>IF(依頼書!AG94&lt;&gt;"",SUBSTITUTE(依頼書!AG94,CHAR(10),""),"")</f>
        <v/>
      </c>
      <c r="J80" s="206" t="str">
        <f>IF(依頼書!AH94&lt;&gt;"",SUBSTITUTE(依頼書!AH94,CHAR(10),""),"")</f>
        <v/>
      </c>
      <c r="K80" s="206" t="str">
        <f>IF(依頼書!AI94&lt;&gt;"",SUBSTITUTE(依頼書!AI94,CHAR(10),""),"")</f>
        <v/>
      </c>
      <c r="L80" s="206" t="str">
        <f>IF(依頼書!O94="","",MID(依頼書!O94,4,3))</f>
        <v/>
      </c>
      <c r="M80" s="206" t="str">
        <f>IF(依頼書!O94="","",MID(依頼書!O94,7,1))</f>
        <v/>
      </c>
      <c r="N80" s="206" t="str">
        <f>IF(依頼書!O94="","",MID(依頼書!O94,8,2))</f>
        <v/>
      </c>
      <c r="O80" s="206" t="str">
        <f>IF(依頼書!O94="","",MID(依頼書!O94,10,1))</f>
        <v/>
      </c>
      <c r="P80" s="206" t="str">
        <f>IF(依頼書!O94="","",MID(依頼書!O94,11,1))</f>
        <v/>
      </c>
    </row>
    <row r="81" spans="1:16" x14ac:dyDescent="0.4">
      <c r="A81" s="205" t="s">
        <v>1250</v>
      </c>
      <c r="B81" s="205" t="str">
        <f>IF(依頼書!O95&lt;&gt;"",MAX(B$1:B80)+1,"")</f>
        <v/>
      </c>
      <c r="C81" s="206" t="str">
        <f>IF(依頼書!L95="","","W "&amp;依頼書!L95&amp;"mm"&amp;"×"&amp;"H "&amp;依頼書!M95&amp;"mm")</f>
        <v/>
      </c>
      <c r="D81" s="206"/>
      <c r="E81" s="206" t="str">
        <f>IF(依頼書!L95="","",ROUNDDOWN(依頼書!L95*依頼書!M95/1000000,2))</f>
        <v/>
      </c>
      <c r="F81" s="207"/>
      <c r="G81" s="206" t="str">
        <f>IF(OR(依頼書!O95="",依頼書!$I$9&lt;&gt;"株式会社ＬＩＸＩＬ"),"",依頼書!$I$9)</f>
        <v/>
      </c>
      <c r="H81" s="206"/>
      <c r="I81" s="206" t="str">
        <f>IF(依頼書!AG95&lt;&gt;"",SUBSTITUTE(依頼書!AG95,CHAR(10),""),"")</f>
        <v/>
      </c>
      <c r="J81" s="206" t="str">
        <f>IF(依頼書!AH95&lt;&gt;"",SUBSTITUTE(依頼書!AH95,CHAR(10),""),"")</f>
        <v/>
      </c>
      <c r="K81" s="206" t="str">
        <f>IF(依頼書!AI95&lt;&gt;"",SUBSTITUTE(依頼書!AI95,CHAR(10),""),"")</f>
        <v/>
      </c>
      <c r="L81" s="206" t="str">
        <f>IF(依頼書!O95="","",MID(依頼書!O95,4,3))</f>
        <v/>
      </c>
      <c r="M81" s="206" t="str">
        <f>IF(依頼書!O95="","",MID(依頼書!O95,7,1))</f>
        <v/>
      </c>
      <c r="N81" s="206" t="str">
        <f>IF(依頼書!O95="","",MID(依頼書!O95,8,2))</f>
        <v/>
      </c>
      <c r="O81" s="206" t="str">
        <f>IF(依頼書!O95="","",MID(依頼書!O95,10,1))</f>
        <v/>
      </c>
      <c r="P81" s="206" t="str">
        <f>IF(依頼書!O95="","",MID(依頼書!O95,11,1))</f>
        <v/>
      </c>
    </row>
    <row r="82" spans="1:16" x14ac:dyDescent="0.4">
      <c r="A82" s="205" t="s">
        <v>1251</v>
      </c>
      <c r="B82" s="205" t="str">
        <f>IF(依頼書!O96&lt;&gt;"",MAX(B$1:B81)+1,"")</f>
        <v/>
      </c>
      <c r="C82" s="206" t="str">
        <f>IF(依頼書!L96="","","W "&amp;依頼書!L96&amp;"mm"&amp;"×"&amp;"H "&amp;依頼書!M96&amp;"mm")</f>
        <v/>
      </c>
      <c r="D82" s="206"/>
      <c r="E82" s="206" t="str">
        <f>IF(依頼書!L96="","",ROUNDDOWN(依頼書!L96*依頼書!M96/1000000,2))</f>
        <v/>
      </c>
      <c r="F82" s="207"/>
      <c r="G82" s="206" t="str">
        <f>IF(OR(依頼書!O96="",依頼書!$I$9&lt;&gt;"株式会社ＬＩＸＩＬ"),"",依頼書!$I$9)</f>
        <v/>
      </c>
      <c r="H82" s="206"/>
      <c r="I82" s="206" t="str">
        <f>IF(依頼書!AG96&lt;&gt;"",SUBSTITUTE(依頼書!AG96,CHAR(10),""),"")</f>
        <v/>
      </c>
      <c r="J82" s="206" t="str">
        <f>IF(依頼書!AH96&lt;&gt;"",SUBSTITUTE(依頼書!AH96,CHAR(10),""),"")</f>
        <v/>
      </c>
      <c r="K82" s="206" t="str">
        <f>IF(依頼書!AI96&lt;&gt;"",SUBSTITUTE(依頼書!AI96,CHAR(10),""),"")</f>
        <v/>
      </c>
      <c r="L82" s="206" t="str">
        <f>IF(依頼書!O96="","",MID(依頼書!O96,4,3))</f>
        <v/>
      </c>
      <c r="M82" s="206" t="str">
        <f>IF(依頼書!O96="","",MID(依頼書!O96,7,1))</f>
        <v/>
      </c>
      <c r="N82" s="206" t="str">
        <f>IF(依頼書!O96="","",MID(依頼書!O96,8,2))</f>
        <v/>
      </c>
      <c r="O82" s="206" t="str">
        <f>IF(依頼書!O96="","",MID(依頼書!O96,10,1))</f>
        <v/>
      </c>
      <c r="P82" s="206" t="str">
        <f>IF(依頼書!O96="","",MID(依頼書!O96,11,1))</f>
        <v/>
      </c>
    </row>
    <row r="83" spans="1:16" x14ac:dyDescent="0.4">
      <c r="A83" s="205" t="s">
        <v>1252</v>
      </c>
      <c r="B83" s="205" t="str">
        <f>IF(依頼書!O97&lt;&gt;"",MAX(B$1:B82)+1,"")</f>
        <v/>
      </c>
      <c r="C83" s="206" t="str">
        <f>IF(依頼書!L97="","","W "&amp;依頼書!L97&amp;"mm"&amp;"×"&amp;"H "&amp;依頼書!M97&amp;"mm")</f>
        <v/>
      </c>
      <c r="D83" s="206"/>
      <c r="E83" s="206" t="str">
        <f>IF(依頼書!L97="","",ROUNDDOWN(依頼書!L97*依頼書!M97/1000000,2))</f>
        <v/>
      </c>
      <c r="F83" s="207"/>
      <c r="G83" s="206" t="str">
        <f>IF(OR(依頼書!O97="",依頼書!$I$9&lt;&gt;"株式会社ＬＩＸＩＬ"),"",依頼書!$I$9)</f>
        <v/>
      </c>
      <c r="H83" s="206"/>
      <c r="I83" s="206" t="str">
        <f>IF(依頼書!AG97&lt;&gt;"",SUBSTITUTE(依頼書!AG97,CHAR(10),""),"")</f>
        <v/>
      </c>
      <c r="J83" s="206" t="str">
        <f>IF(依頼書!AH97&lt;&gt;"",SUBSTITUTE(依頼書!AH97,CHAR(10),""),"")</f>
        <v/>
      </c>
      <c r="K83" s="206" t="str">
        <f>IF(依頼書!AI97&lt;&gt;"",SUBSTITUTE(依頼書!AI97,CHAR(10),""),"")</f>
        <v/>
      </c>
      <c r="L83" s="206" t="str">
        <f>IF(依頼書!O97="","",MID(依頼書!O97,4,3))</f>
        <v/>
      </c>
      <c r="M83" s="206" t="str">
        <f>IF(依頼書!O97="","",MID(依頼書!O97,7,1))</f>
        <v/>
      </c>
      <c r="N83" s="206" t="str">
        <f>IF(依頼書!O97="","",MID(依頼書!O97,8,2))</f>
        <v/>
      </c>
      <c r="O83" s="206" t="str">
        <f>IF(依頼書!O97="","",MID(依頼書!O97,10,1))</f>
        <v/>
      </c>
      <c r="P83" s="206" t="str">
        <f>IF(依頼書!O97="","",MID(依頼書!O97,11,1))</f>
        <v/>
      </c>
    </row>
    <row r="84" spans="1:16" x14ac:dyDescent="0.4">
      <c r="A84" s="205" t="s">
        <v>1253</v>
      </c>
      <c r="B84" s="205" t="str">
        <f>IF(依頼書!O98&lt;&gt;"",MAX(B$1:B83)+1,"")</f>
        <v/>
      </c>
      <c r="C84" s="206" t="str">
        <f>IF(依頼書!L98="","","W "&amp;依頼書!L98&amp;"mm"&amp;"×"&amp;"H "&amp;依頼書!M98&amp;"mm")</f>
        <v/>
      </c>
      <c r="D84" s="206"/>
      <c r="E84" s="206" t="str">
        <f>IF(依頼書!L98="","",ROUNDDOWN(依頼書!L98*依頼書!M98/1000000,2))</f>
        <v/>
      </c>
      <c r="F84" s="207"/>
      <c r="G84" s="206" t="str">
        <f>IF(OR(依頼書!O98="",依頼書!$I$9&lt;&gt;"株式会社ＬＩＸＩＬ"),"",依頼書!$I$9)</f>
        <v/>
      </c>
      <c r="H84" s="206"/>
      <c r="I84" s="206" t="str">
        <f>IF(依頼書!AG98&lt;&gt;"",SUBSTITUTE(依頼書!AG98,CHAR(10),""),"")</f>
        <v/>
      </c>
      <c r="J84" s="206" t="str">
        <f>IF(依頼書!AH98&lt;&gt;"",SUBSTITUTE(依頼書!AH98,CHAR(10),""),"")</f>
        <v/>
      </c>
      <c r="K84" s="206" t="str">
        <f>IF(依頼書!AI98&lt;&gt;"",SUBSTITUTE(依頼書!AI98,CHAR(10),""),"")</f>
        <v/>
      </c>
      <c r="L84" s="206" t="str">
        <f>IF(依頼書!O98="","",MID(依頼書!O98,4,3))</f>
        <v/>
      </c>
      <c r="M84" s="206" t="str">
        <f>IF(依頼書!O98="","",MID(依頼書!O98,7,1))</f>
        <v/>
      </c>
      <c r="N84" s="206" t="str">
        <f>IF(依頼書!O98="","",MID(依頼書!O98,8,2))</f>
        <v/>
      </c>
      <c r="O84" s="206" t="str">
        <f>IF(依頼書!O98="","",MID(依頼書!O98,10,1))</f>
        <v/>
      </c>
      <c r="P84" s="206" t="str">
        <f>IF(依頼書!O98="","",MID(依頼書!O98,11,1))</f>
        <v/>
      </c>
    </row>
    <row r="85" spans="1:16" x14ac:dyDescent="0.4">
      <c r="A85" s="205" t="s">
        <v>1254</v>
      </c>
      <c r="B85" s="205" t="str">
        <f>IF(依頼書!O99&lt;&gt;"",MAX(B$1:B84)+1,"")</f>
        <v/>
      </c>
      <c r="C85" s="206" t="str">
        <f>IF(依頼書!L99="","","W "&amp;依頼書!L99&amp;"mm"&amp;"×"&amp;"H "&amp;依頼書!M99&amp;"mm")</f>
        <v/>
      </c>
      <c r="D85" s="206"/>
      <c r="E85" s="206" t="str">
        <f>IF(依頼書!L99="","",ROUNDDOWN(依頼書!L99*依頼書!M99/1000000,2))</f>
        <v/>
      </c>
      <c r="F85" s="207"/>
      <c r="G85" s="206" t="str">
        <f>IF(OR(依頼書!O99="",依頼書!$I$9&lt;&gt;"株式会社ＬＩＸＩＬ"),"",依頼書!$I$9)</f>
        <v/>
      </c>
      <c r="H85" s="206"/>
      <c r="I85" s="206" t="str">
        <f>IF(依頼書!AG99&lt;&gt;"",SUBSTITUTE(依頼書!AG99,CHAR(10),""),"")</f>
        <v/>
      </c>
      <c r="J85" s="206" t="str">
        <f>IF(依頼書!AH99&lt;&gt;"",SUBSTITUTE(依頼書!AH99,CHAR(10),""),"")</f>
        <v/>
      </c>
      <c r="K85" s="206" t="str">
        <f>IF(依頼書!AI99&lt;&gt;"",SUBSTITUTE(依頼書!AI99,CHAR(10),""),"")</f>
        <v/>
      </c>
      <c r="L85" s="206" t="str">
        <f>IF(依頼書!O99="","",MID(依頼書!O99,4,3))</f>
        <v/>
      </c>
      <c r="M85" s="206" t="str">
        <f>IF(依頼書!O99="","",MID(依頼書!O99,7,1))</f>
        <v/>
      </c>
      <c r="N85" s="206" t="str">
        <f>IF(依頼書!O99="","",MID(依頼書!O99,8,2))</f>
        <v/>
      </c>
      <c r="O85" s="206" t="str">
        <f>IF(依頼書!O99="","",MID(依頼書!O99,10,1))</f>
        <v/>
      </c>
      <c r="P85" s="206" t="str">
        <f>IF(依頼書!O99="","",MID(依頼書!O99,11,1))</f>
        <v/>
      </c>
    </row>
    <row r="86" spans="1:16" x14ac:dyDescent="0.4">
      <c r="A86" s="205" t="s">
        <v>1255</v>
      </c>
      <c r="B86" s="205" t="str">
        <f>IF(依頼書!O100&lt;&gt;"",MAX(B$1:B85)+1,"")</f>
        <v/>
      </c>
      <c r="C86" s="206" t="str">
        <f>IF(依頼書!L100="","","W "&amp;依頼書!L100&amp;"mm"&amp;"×"&amp;"H "&amp;依頼書!M100&amp;"mm")</f>
        <v/>
      </c>
      <c r="D86" s="206"/>
      <c r="E86" s="206" t="str">
        <f>IF(依頼書!L100="","",ROUNDDOWN(依頼書!L100*依頼書!M100/1000000,2))</f>
        <v/>
      </c>
      <c r="F86" s="207"/>
      <c r="G86" s="206" t="str">
        <f>IF(OR(依頼書!O100="",依頼書!$I$9&lt;&gt;"株式会社ＬＩＸＩＬ"),"",依頼書!$I$9)</f>
        <v/>
      </c>
      <c r="H86" s="206"/>
      <c r="I86" s="206" t="str">
        <f>IF(依頼書!AG100&lt;&gt;"",SUBSTITUTE(依頼書!AG100,CHAR(10),""),"")</f>
        <v/>
      </c>
      <c r="J86" s="206" t="str">
        <f>IF(依頼書!AH100&lt;&gt;"",SUBSTITUTE(依頼書!AH100,CHAR(10),""),"")</f>
        <v/>
      </c>
      <c r="K86" s="206" t="str">
        <f>IF(依頼書!AI100&lt;&gt;"",SUBSTITUTE(依頼書!AI100,CHAR(10),""),"")</f>
        <v/>
      </c>
      <c r="L86" s="206" t="str">
        <f>IF(依頼書!O100="","",MID(依頼書!O100,4,3))</f>
        <v/>
      </c>
      <c r="M86" s="206" t="str">
        <f>IF(依頼書!O100="","",MID(依頼書!O100,7,1))</f>
        <v/>
      </c>
      <c r="N86" s="206" t="str">
        <f>IF(依頼書!O100="","",MID(依頼書!O100,8,2))</f>
        <v/>
      </c>
      <c r="O86" s="206" t="str">
        <f>IF(依頼書!O100="","",MID(依頼書!O100,10,1))</f>
        <v/>
      </c>
      <c r="P86" s="206" t="str">
        <f>IF(依頼書!O100="","",MID(依頼書!O100,11,1))</f>
        <v/>
      </c>
    </row>
    <row r="87" spans="1:16" x14ac:dyDescent="0.4">
      <c r="A87" s="205" t="s">
        <v>1256</v>
      </c>
      <c r="B87" s="205" t="str">
        <f>IF(依頼書!O101&lt;&gt;"",MAX(B$1:B86)+1,"")</f>
        <v/>
      </c>
      <c r="C87" s="206" t="str">
        <f>IF(依頼書!L101="","","W "&amp;依頼書!L101&amp;"mm"&amp;"×"&amp;"H "&amp;依頼書!M101&amp;"mm")</f>
        <v/>
      </c>
      <c r="D87" s="206"/>
      <c r="E87" s="206" t="str">
        <f>IF(依頼書!L101="","",ROUNDDOWN(依頼書!L101*依頼書!M101/1000000,2))</f>
        <v/>
      </c>
      <c r="F87" s="207"/>
      <c r="G87" s="206" t="str">
        <f>IF(OR(依頼書!O101="",依頼書!$I$9&lt;&gt;"株式会社ＬＩＸＩＬ"),"",依頼書!$I$9)</f>
        <v/>
      </c>
      <c r="H87" s="206"/>
      <c r="I87" s="206" t="str">
        <f>IF(依頼書!AG101&lt;&gt;"",SUBSTITUTE(依頼書!AG101,CHAR(10),""),"")</f>
        <v/>
      </c>
      <c r="J87" s="206" t="str">
        <f>IF(依頼書!AH101&lt;&gt;"",SUBSTITUTE(依頼書!AH101,CHAR(10),""),"")</f>
        <v/>
      </c>
      <c r="K87" s="206" t="str">
        <f>IF(依頼書!AI101&lt;&gt;"",SUBSTITUTE(依頼書!AI101,CHAR(10),""),"")</f>
        <v/>
      </c>
      <c r="L87" s="206" t="str">
        <f>IF(依頼書!O101="","",MID(依頼書!O101,4,3))</f>
        <v/>
      </c>
      <c r="M87" s="206" t="str">
        <f>IF(依頼書!O101="","",MID(依頼書!O101,7,1))</f>
        <v/>
      </c>
      <c r="N87" s="206" t="str">
        <f>IF(依頼書!O101="","",MID(依頼書!O101,8,2))</f>
        <v/>
      </c>
      <c r="O87" s="206" t="str">
        <f>IF(依頼書!O101="","",MID(依頼書!O101,10,1))</f>
        <v/>
      </c>
      <c r="P87" s="206" t="str">
        <f>IF(依頼書!O101="","",MID(依頼書!O101,11,1))</f>
        <v/>
      </c>
    </row>
    <row r="88" spans="1:16" x14ac:dyDescent="0.4">
      <c r="A88" s="205" t="s">
        <v>1257</v>
      </c>
      <c r="B88" s="205" t="str">
        <f>IF(依頼書!O102&lt;&gt;"",MAX(B$1:B87)+1,"")</f>
        <v/>
      </c>
      <c r="C88" s="206" t="str">
        <f>IF(依頼書!L102="","","W "&amp;依頼書!L102&amp;"mm"&amp;"×"&amp;"H "&amp;依頼書!M102&amp;"mm")</f>
        <v/>
      </c>
      <c r="D88" s="206"/>
      <c r="E88" s="206" t="str">
        <f>IF(依頼書!L102="","",ROUNDDOWN(依頼書!L102*依頼書!M102/1000000,2))</f>
        <v/>
      </c>
      <c r="F88" s="207"/>
      <c r="G88" s="206" t="str">
        <f>IF(OR(依頼書!O102="",依頼書!$I$9&lt;&gt;"株式会社ＬＩＸＩＬ"),"",依頼書!$I$9)</f>
        <v/>
      </c>
      <c r="H88" s="206"/>
      <c r="I88" s="206" t="str">
        <f>IF(依頼書!AG102&lt;&gt;"",SUBSTITUTE(依頼書!AG102,CHAR(10),""),"")</f>
        <v/>
      </c>
      <c r="J88" s="206" t="str">
        <f>IF(依頼書!AH102&lt;&gt;"",SUBSTITUTE(依頼書!AH102,CHAR(10),""),"")</f>
        <v/>
      </c>
      <c r="K88" s="206" t="str">
        <f>IF(依頼書!AI102&lt;&gt;"",SUBSTITUTE(依頼書!AI102,CHAR(10),""),"")</f>
        <v/>
      </c>
      <c r="L88" s="206" t="str">
        <f>IF(依頼書!O102="","",MID(依頼書!O102,4,3))</f>
        <v/>
      </c>
      <c r="M88" s="206" t="str">
        <f>IF(依頼書!O102="","",MID(依頼書!O102,7,1))</f>
        <v/>
      </c>
      <c r="N88" s="206" t="str">
        <f>IF(依頼書!O102="","",MID(依頼書!O102,8,2))</f>
        <v/>
      </c>
      <c r="O88" s="206" t="str">
        <f>IF(依頼書!O102="","",MID(依頼書!O102,10,1))</f>
        <v/>
      </c>
      <c r="P88" s="206" t="str">
        <f>IF(依頼書!O102="","",MID(依頼書!O102,11,1))</f>
        <v/>
      </c>
    </row>
    <row r="89" spans="1:16" x14ac:dyDescent="0.4">
      <c r="A89" s="205" t="s">
        <v>1258</v>
      </c>
      <c r="B89" s="205" t="str">
        <f>IF(依頼書!O103&lt;&gt;"",MAX(B$1:B88)+1,"")</f>
        <v/>
      </c>
      <c r="C89" s="206" t="str">
        <f>IF(依頼書!L103="","","W "&amp;依頼書!L103&amp;"mm"&amp;"×"&amp;"H "&amp;依頼書!M103&amp;"mm")</f>
        <v/>
      </c>
      <c r="D89" s="206"/>
      <c r="E89" s="206" t="str">
        <f>IF(依頼書!L103="","",ROUNDDOWN(依頼書!L103*依頼書!M103/1000000,2))</f>
        <v/>
      </c>
      <c r="F89" s="207"/>
      <c r="G89" s="206" t="str">
        <f>IF(OR(依頼書!O103="",依頼書!$I$9&lt;&gt;"株式会社ＬＩＸＩＬ"),"",依頼書!$I$9)</f>
        <v/>
      </c>
      <c r="H89" s="206"/>
      <c r="I89" s="206" t="str">
        <f>IF(依頼書!AG103&lt;&gt;"",SUBSTITUTE(依頼書!AG103,CHAR(10),""),"")</f>
        <v/>
      </c>
      <c r="J89" s="206" t="str">
        <f>IF(依頼書!AH103&lt;&gt;"",SUBSTITUTE(依頼書!AH103,CHAR(10),""),"")</f>
        <v/>
      </c>
      <c r="K89" s="206" t="str">
        <f>IF(依頼書!AI103&lt;&gt;"",SUBSTITUTE(依頼書!AI103,CHAR(10),""),"")</f>
        <v/>
      </c>
      <c r="L89" s="206" t="str">
        <f>IF(依頼書!O103="","",MID(依頼書!O103,4,3))</f>
        <v/>
      </c>
      <c r="M89" s="206" t="str">
        <f>IF(依頼書!O103="","",MID(依頼書!O103,7,1))</f>
        <v/>
      </c>
      <c r="N89" s="206" t="str">
        <f>IF(依頼書!O103="","",MID(依頼書!O103,8,2))</f>
        <v/>
      </c>
      <c r="O89" s="206" t="str">
        <f>IF(依頼書!O103="","",MID(依頼書!O103,10,1))</f>
        <v/>
      </c>
      <c r="P89" s="206" t="str">
        <f>IF(依頼書!O103="","",MID(依頼書!O103,11,1))</f>
        <v/>
      </c>
    </row>
    <row r="90" spans="1:16" x14ac:dyDescent="0.4">
      <c r="A90" s="205" t="s">
        <v>1259</v>
      </c>
      <c r="B90" s="205" t="str">
        <f>IF(依頼書!O104&lt;&gt;"",MAX(B$1:B89)+1,"")</f>
        <v/>
      </c>
      <c r="C90" s="206" t="str">
        <f>IF(依頼書!L104="","","W "&amp;依頼書!L104&amp;"mm"&amp;"×"&amp;"H "&amp;依頼書!M104&amp;"mm")</f>
        <v/>
      </c>
      <c r="D90" s="206"/>
      <c r="E90" s="206" t="str">
        <f>IF(依頼書!L104="","",ROUNDDOWN(依頼書!L104*依頼書!M104/1000000,2))</f>
        <v/>
      </c>
      <c r="F90" s="207"/>
      <c r="G90" s="206" t="str">
        <f>IF(OR(依頼書!O104="",依頼書!$I$9&lt;&gt;"株式会社ＬＩＸＩＬ"),"",依頼書!$I$9)</f>
        <v/>
      </c>
      <c r="H90" s="206"/>
      <c r="I90" s="206" t="str">
        <f>IF(依頼書!AG104&lt;&gt;"",SUBSTITUTE(依頼書!AG104,CHAR(10),""),"")</f>
        <v/>
      </c>
      <c r="J90" s="206" t="str">
        <f>IF(依頼書!AH104&lt;&gt;"",SUBSTITUTE(依頼書!AH104,CHAR(10),""),"")</f>
        <v/>
      </c>
      <c r="K90" s="206" t="str">
        <f>IF(依頼書!AI104&lt;&gt;"",SUBSTITUTE(依頼書!AI104,CHAR(10),""),"")</f>
        <v/>
      </c>
      <c r="L90" s="206" t="str">
        <f>IF(依頼書!O104="","",MID(依頼書!O104,4,3))</f>
        <v/>
      </c>
      <c r="M90" s="206" t="str">
        <f>IF(依頼書!O104="","",MID(依頼書!O104,7,1))</f>
        <v/>
      </c>
      <c r="N90" s="206" t="str">
        <f>IF(依頼書!O104="","",MID(依頼書!O104,8,2))</f>
        <v/>
      </c>
      <c r="O90" s="206" t="str">
        <f>IF(依頼書!O104="","",MID(依頼書!O104,10,1))</f>
        <v/>
      </c>
      <c r="P90" s="206" t="str">
        <f>IF(依頼書!O104="","",MID(依頼書!O104,11,1))</f>
        <v/>
      </c>
    </row>
    <row r="91" spans="1:16" x14ac:dyDescent="0.4">
      <c r="A91" s="205" t="s">
        <v>1260</v>
      </c>
      <c r="B91" s="205" t="str">
        <f>IF(依頼書!O105&lt;&gt;"",MAX(B$1:B90)+1,"")</f>
        <v/>
      </c>
      <c r="C91" s="206" t="str">
        <f>IF(依頼書!L105="","","W "&amp;依頼書!L105&amp;"mm"&amp;"×"&amp;"H "&amp;依頼書!M105&amp;"mm")</f>
        <v/>
      </c>
      <c r="D91" s="206"/>
      <c r="E91" s="206" t="str">
        <f>IF(依頼書!L105="","",ROUNDDOWN(依頼書!L105*依頼書!M105/1000000,2))</f>
        <v/>
      </c>
      <c r="F91" s="207"/>
      <c r="G91" s="206" t="str">
        <f>IF(OR(依頼書!O105="",依頼書!$I$9&lt;&gt;"株式会社ＬＩＸＩＬ"),"",依頼書!$I$9)</f>
        <v/>
      </c>
      <c r="H91" s="206"/>
      <c r="I91" s="206" t="str">
        <f>IF(依頼書!AG105&lt;&gt;"",SUBSTITUTE(依頼書!AG105,CHAR(10),""),"")</f>
        <v/>
      </c>
      <c r="J91" s="206" t="str">
        <f>IF(依頼書!AH105&lt;&gt;"",SUBSTITUTE(依頼書!AH105,CHAR(10),""),"")</f>
        <v/>
      </c>
      <c r="K91" s="206" t="str">
        <f>IF(依頼書!AI105&lt;&gt;"",SUBSTITUTE(依頼書!AI105,CHAR(10),""),"")</f>
        <v/>
      </c>
      <c r="L91" s="206" t="str">
        <f>IF(依頼書!O105="","",MID(依頼書!O105,4,3))</f>
        <v/>
      </c>
      <c r="M91" s="206" t="str">
        <f>IF(依頼書!O105="","",MID(依頼書!O105,7,1))</f>
        <v/>
      </c>
      <c r="N91" s="206" t="str">
        <f>IF(依頼書!O105="","",MID(依頼書!O105,8,2))</f>
        <v/>
      </c>
      <c r="O91" s="206" t="str">
        <f>IF(依頼書!O105="","",MID(依頼書!O105,10,1))</f>
        <v/>
      </c>
      <c r="P91" s="206" t="str">
        <f>IF(依頼書!O105="","",MID(依頼書!O105,11,1))</f>
        <v/>
      </c>
    </row>
    <row r="92" spans="1:16" x14ac:dyDescent="0.4">
      <c r="A92" s="205" t="s">
        <v>1261</v>
      </c>
      <c r="B92" s="205" t="str">
        <f>IF(依頼書!O106&lt;&gt;"",MAX(B$1:B91)+1,"")</f>
        <v/>
      </c>
      <c r="C92" s="206" t="str">
        <f>IF(依頼書!L106="","","W "&amp;依頼書!L106&amp;"mm"&amp;"×"&amp;"H "&amp;依頼書!M106&amp;"mm")</f>
        <v/>
      </c>
      <c r="D92" s="206"/>
      <c r="E92" s="206" t="str">
        <f>IF(依頼書!L106="","",ROUNDDOWN(依頼書!L106*依頼書!M106/1000000,2))</f>
        <v/>
      </c>
      <c r="F92" s="207"/>
      <c r="G92" s="206" t="str">
        <f>IF(OR(依頼書!O106="",依頼書!$I$9&lt;&gt;"株式会社ＬＩＸＩＬ"),"",依頼書!$I$9)</f>
        <v/>
      </c>
      <c r="H92" s="206"/>
      <c r="I92" s="206" t="str">
        <f>IF(依頼書!AG106&lt;&gt;"",SUBSTITUTE(依頼書!AG106,CHAR(10),""),"")</f>
        <v/>
      </c>
      <c r="J92" s="206" t="str">
        <f>IF(依頼書!AH106&lt;&gt;"",SUBSTITUTE(依頼書!AH106,CHAR(10),""),"")</f>
        <v/>
      </c>
      <c r="K92" s="206" t="str">
        <f>IF(依頼書!AI106&lt;&gt;"",SUBSTITUTE(依頼書!AI106,CHAR(10),""),"")</f>
        <v/>
      </c>
      <c r="L92" s="206" t="str">
        <f>IF(依頼書!O106="","",MID(依頼書!O106,4,3))</f>
        <v/>
      </c>
      <c r="M92" s="206" t="str">
        <f>IF(依頼書!O106="","",MID(依頼書!O106,7,1))</f>
        <v/>
      </c>
      <c r="N92" s="206" t="str">
        <f>IF(依頼書!O106="","",MID(依頼書!O106,8,2))</f>
        <v/>
      </c>
      <c r="O92" s="206" t="str">
        <f>IF(依頼書!O106="","",MID(依頼書!O106,10,1))</f>
        <v/>
      </c>
      <c r="P92" s="206" t="str">
        <f>IF(依頼書!O106="","",MID(依頼書!O106,11,1))</f>
        <v/>
      </c>
    </row>
    <row r="93" spans="1:16" x14ac:dyDescent="0.4">
      <c r="A93" s="205" t="s">
        <v>1262</v>
      </c>
      <c r="B93" s="205" t="str">
        <f>IF(依頼書!O107&lt;&gt;"",MAX(B$1:B92)+1,"")</f>
        <v/>
      </c>
      <c r="C93" s="206" t="str">
        <f>IF(依頼書!L107="","","W "&amp;依頼書!L107&amp;"mm"&amp;"×"&amp;"H "&amp;依頼書!M107&amp;"mm")</f>
        <v/>
      </c>
      <c r="D93" s="206"/>
      <c r="E93" s="206" t="str">
        <f>IF(依頼書!L107="","",ROUNDDOWN(依頼書!L107*依頼書!M107/1000000,2))</f>
        <v/>
      </c>
      <c r="F93" s="207"/>
      <c r="G93" s="206" t="str">
        <f>IF(OR(依頼書!O107="",依頼書!$I$9&lt;&gt;"株式会社ＬＩＸＩＬ"),"",依頼書!$I$9)</f>
        <v/>
      </c>
      <c r="H93" s="206"/>
      <c r="I93" s="206" t="str">
        <f>IF(依頼書!AG107&lt;&gt;"",SUBSTITUTE(依頼書!AG107,CHAR(10),""),"")</f>
        <v/>
      </c>
      <c r="J93" s="206" t="str">
        <f>IF(依頼書!AH107&lt;&gt;"",SUBSTITUTE(依頼書!AH107,CHAR(10),""),"")</f>
        <v/>
      </c>
      <c r="K93" s="206" t="str">
        <f>IF(依頼書!AI107&lt;&gt;"",SUBSTITUTE(依頼書!AI107,CHAR(10),""),"")</f>
        <v/>
      </c>
      <c r="L93" s="206" t="str">
        <f>IF(依頼書!O107="","",MID(依頼書!O107,4,3))</f>
        <v/>
      </c>
      <c r="M93" s="206" t="str">
        <f>IF(依頼書!O107="","",MID(依頼書!O107,7,1))</f>
        <v/>
      </c>
      <c r="N93" s="206" t="str">
        <f>IF(依頼書!O107="","",MID(依頼書!O107,8,2))</f>
        <v/>
      </c>
      <c r="O93" s="206" t="str">
        <f>IF(依頼書!O107="","",MID(依頼書!O107,10,1))</f>
        <v/>
      </c>
      <c r="P93" s="206" t="str">
        <f>IF(依頼書!O107="","",MID(依頼書!O107,11,1))</f>
        <v/>
      </c>
    </row>
    <row r="94" spans="1:16" x14ac:dyDescent="0.4">
      <c r="A94" s="205" t="s">
        <v>1263</v>
      </c>
      <c r="B94" s="205" t="str">
        <f>IF(依頼書!O108&lt;&gt;"",MAX(B$1:B93)+1,"")</f>
        <v/>
      </c>
      <c r="C94" s="206" t="str">
        <f>IF(依頼書!L108="","","W "&amp;依頼書!L108&amp;"mm"&amp;"×"&amp;"H "&amp;依頼書!M108&amp;"mm")</f>
        <v/>
      </c>
      <c r="D94" s="206"/>
      <c r="E94" s="206" t="str">
        <f>IF(依頼書!L108="","",ROUNDDOWN(依頼書!L108*依頼書!M108/1000000,2))</f>
        <v/>
      </c>
      <c r="F94" s="207"/>
      <c r="G94" s="206" t="str">
        <f>IF(OR(依頼書!O108="",依頼書!$I$9&lt;&gt;"株式会社ＬＩＸＩＬ"),"",依頼書!$I$9)</f>
        <v/>
      </c>
      <c r="H94" s="206"/>
      <c r="I94" s="206" t="str">
        <f>IF(依頼書!AG108&lt;&gt;"",SUBSTITUTE(依頼書!AG108,CHAR(10),""),"")</f>
        <v/>
      </c>
      <c r="J94" s="206" t="str">
        <f>IF(依頼書!AH108&lt;&gt;"",SUBSTITUTE(依頼書!AH108,CHAR(10),""),"")</f>
        <v/>
      </c>
      <c r="K94" s="206" t="str">
        <f>IF(依頼書!AI108&lt;&gt;"",SUBSTITUTE(依頼書!AI108,CHAR(10),""),"")</f>
        <v/>
      </c>
      <c r="L94" s="206" t="str">
        <f>IF(依頼書!O108="","",MID(依頼書!O108,4,3))</f>
        <v/>
      </c>
      <c r="M94" s="206" t="str">
        <f>IF(依頼書!O108="","",MID(依頼書!O108,7,1))</f>
        <v/>
      </c>
      <c r="N94" s="206" t="str">
        <f>IF(依頼書!O108="","",MID(依頼書!O108,8,2))</f>
        <v/>
      </c>
      <c r="O94" s="206" t="str">
        <f>IF(依頼書!O108="","",MID(依頼書!O108,10,1))</f>
        <v/>
      </c>
      <c r="P94" s="206" t="str">
        <f>IF(依頼書!O108="","",MID(依頼書!O108,11,1))</f>
        <v/>
      </c>
    </row>
    <row r="95" spans="1:16" x14ac:dyDescent="0.4">
      <c r="A95" s="205" t="s">
        <v>1264</v>
      </c>
      <c r="B95" s="205" t="str">
        <f>IF(依頼書!O109&lt;&gt;"",MAX(B$1:B94)+1,"")</f>
        <v/>
      </c>
      <c r="C95" s="206" t="str">
        <f>IF(依頼書!L109="","","W "&amp;依頼書!L109&amp;"mm"&amp;"×"&amp;"H "&amp;依頼書!M109&amp;"mm")</f>
        <v/>
      </c>
      <c r="D95" s="206"/>
      <c r="E95" s="206" t="str">
        <f>IF(依頼書!L109="","",ROUNDDOWN(依頼書!L109*依頼書!M109/1000000,2))</f>
        <v/>
      </c>
      <c r="F95" s="207"/>
      <c r="G95" s="206" t="str">
        <f>IF(OR(依頼書!O109="",依頼書!$I$9&lt;&gt;"株式会社ＬＩＸＩＬ"),"",依頼書!$I$9)</f>
        <v/>
      </c>
      <c r="H95" s="206"/>
      <c r="I95" s="206" t="str">
        <f>IF(依頼書!AG109&lt;&gt;"",SUBSTITUTE(依頼書!AG109,CHAR(10),""),"")</f>
        <v/>
      </c>
      <c r="J95" s="206" t="str">
        <f>IF(依頼書!AH109&lt;&gt;"",SUBSTITUTE(依頼書!AH109,CHAR(10),""),"")</f>
        <v/>
      </c>
      <c r="K95" s="206" t="str">
        <f>IF(依頼書!AI109&lt;&gt;"",SUBSTITUTE(依頼書!AI109,CHAR(10),""),"")</f>
        <v/>
      </c>
      <c r="L95" s="206" t="str">
        <f>IF(依頼書!O109="","",MID(依頼書!O109,4,3))</f>
        <v/>
      </c>
      <c r="M95" s="206" t="str">
        <f>IF(依頼書!O109="","",MID(依頼書!O109,7,1))</f>
        <v/>
      </c>
      <c r="N95" s="206" t="str">
        <f>IF(依頼書!O109="","",MID(依頼書!O109,8,2))</f>
        <v/>
      </c>
      <c r="O95" s="206" t="str">
        <f>IF(依頼書!O109="","",MID(依頼書!O109,10,1))</f>
        <v/>
      </c>
      <c r="P95" s="206" t="str">
        <f>IF(依頼書!O109="","",MID(依頼書!O109,11,1))</f>
        <v/>
      </c>
    </row>
    <row r="96" spans="1:16" x14ac:dyDescent="0.4">
      <c r="A96" s="205" t="s">
        <v>1265</v>
      </c>
      <c r="B96" s="205" t="str">
        <f>IF(依頼書!O110&lt;&gt;"",MAX(B$1:B95)+1,"")</f>
        <v/>
      </c>
      <c r="C96" s="206" t="str">
        <f>IF(依頼書!L110="","","W "&amp;依頼書!L110&amp;"mm"&amp;"×"&amp;"H "&amp;依頼書!M110&amp;"mm")</f>
        <v/>
      </c>
      <c r="D96" s="206"/>
      <c r="E96" s="206" t="str">
        <f>IF(依頼書!L110="","",ROUNDDOWN(依頼書!L110*依頼書!M110/1000000,2))</f>
        <v/>
      </c>
      <c r="F96" s="207"/>
      <c r="G96" s="206" t="str">
        <f>IF(OR(依頼書!O110="",依頼書!$I$9&lt;&gt;"株式会社ＬＩＸＩＬ"),"",依頼書!$I$9)</f>
        <v/>
      </c>
      <c r="H96" s="206"/>
      <c r="I96" s="206" t="str">
        <f>IF(依頼書!AG110&lt;&gt;"",SUBSTITUTE(依頼書!AG110,CHAR(10),""),"")</f>
        <v/>
      </c>
      <c r="J96" s="206" t="str">
        <f>IF(依頼書!AH110&lt;&gt;"",SUBSTITUTE(依頼書!AH110,CHAR(10),""),"")</f>
        <v/>
      </c>
      <c r="K96" s="206" t="str">
        <f>IF(依頼書!AI110&lt;&gt;"",SUBSTITUTE(依頼書!AI110,CHAR(10),""),"")</f>
        <v/>
      </c>
      <c r="L96" s="206" t="str">
        <f>IF(依頼書!O110="","",MID(依頼書!O110,4,3))</f>
        <v/>
      </c>
      <c r="M96" s="206" t="str">
        <f>IF(依頼書!O110="","",MID(依頼書!O110,7,1))</f>
        <v/>
      </c>
      <c r="N96" s="206" t="str">
        <f>IF(依頼書!O110="","",MID(依頼書!O110,8,2))</f>
        <v/>
      </c>
      <c r="O96" s="206" t="str">
        <f>IF(依頼書!O110="","",MID(依頼書!O110,10,1))</f>
        <v/>
      </c>
      <c r="P96" s="206" t="str">
        <f>IF(依頼書!O110="","",MID(依頼書!O110,11,1))</f>
        <v/>
      </c>
    </row>
    <row r="97" spans="1:16" x14ac:dyDescent="0.4">
      <c r="A97" s="205" t="s">
        <v>1266</v>
      </c>
      <c r="B97" s="205" t="str">
        <f>IF(依頼書!O111&lt;&gt;"",MAX(B$1:B96)+1,"")</f>
        <v/>
      </c>
      <c r="C97" s="206" t="str">
        <f>IF(依頼書!L111="","","W "&amp;依頼書!L111&amp;"mm"&amp;"×"&amp;"H "&amp;依頼書!M111&amp;"mm")</f>
        <v/>
      </c>
      <c r="D97" s="206"/>
      <c r="E97" s="206" t="str">
        <f>IF(依頼書!L111="","",ROUNDDOWN(依頼書!L111*依頼書!M111/1000000,2))</f>
        <v/>
      </c>
      <c r="F97" s="207"/>
      <c r="G97" s="206" t="str">
        <f>IF(OR(依頼書!O111="",依頼書!$I$9&lt;&gt;"株式会社ＬＩＸＩＬ"),"",依頼書!$I$9)</f>
        <v/>
      </c>
      <c r="H97" s="206"/>
      <c r="I97" s="206" t="str">
        <f>IF(依頼書!AG111&lt;&gt;"",SUBSTITUTE(依頼書!AG111,CHAR(10),""),"")</f>
        <v/>
      </c>
      <c r="J97" s="206" t="str">
        <f>IF(依頼書!AH111&lt;&gt;"",SUBSTITUTE(依頼書!AH111,CHAR(10),""),"")</f>
        <v/>
      </c>
      <c r="K97" s="206" t="str">
        <f>IF(依頼書!AI111&lt;&gt;"",SUBSTITUTE(依頼書!AI111,CHAR(10),""),"")</f>
        <v/>
      </c>
      <c r="L97" s="206" t="str">
        <f>IF(依頼書!O111="","",MID(依頼書!O111,4,3))</f>
        <v/>
      </c>
      <c r="M97" s="206" t="str">
        <f>IF(依頼書!O111="","",MID(依頼書!O111,7,1))</f>
        <v/>
      </c>
      <c r="N97" s="206" t="str">
        <f>IF(依頼書!O111="","",MID(依頼書!O111,8,2))</f>
        <v/>
      </c>
      <c r="O97" s="206" t="str">
        <f>IF(依頼書!O111="","",MID(依頼書!O111,10,1))</f>
        <v/>
      </c>
      <c r="P97" s="206" t="str">
        <f>IF(依頼書!O111="","",MID(依頼書!O111,11,1))</f>
        <v/>
      </c>
    </row>
    <row r="98" spans="1:16" x14ac:dyDescent="0.4">
      <c r="A98" s="205" t="s">
        <v>1267</v>
      </c>
      <c r="B98" s="205" t="str">
        <f>IF(依頼書!O112&lt;&gt;"",MAX(B$1:B97)+1,"")</f>
        <v/>
      </c>
      <c r="C98" s="206" t="str">
        <f>IF(依頼書!L112="","","W "&amp;依頼書!L112&amp;"mm"&amp;"×"&amp;"H "&amp;依頼書!M112&amp;"mm")</f>
        <v/>
      </c>
      <c r="D98" s="206"/>
      <c r="E98" s="206" t="str">
        <f>IF(依頼書!L112="","",ROUNDDOWN(依頼書!L112*依頼書!M112/1000000,2))</f>
        <v/>
      </c>
      <c r="F98" s="207"/>
      <c r="G98" s="206" t="str">
        <f>IF(OR(依頼書!O112="",依頼書!$I$9&lt;&gt;"株式会社ＬＩＸＩＬ"),"",依頼書!$I$9)</f>
        <v/>
      </c>
      <c r="H98" s="206"/>
      <c r="I98" s="206" t="str">
        <f>IF(依頼書!AG112&lt;&gt;"",SUBSTITUTE(依頼書!AG112,CHAR(10),""),"")</f>
        <v/>
      </c>
      <c r="J98" s="206" t="str">
        <f>IF(依頼書!AH112&lt;&gt;"",SUBSTITUTE(依頼書!AH112,CHAR(10),""),"")</f>
        <v/>
      </c>
      <c r="K98" s="206" t="str">
        <f>IF(依頼書!AI112&lt;&gt;"",SUBSTITUTE(依頼書!AI112,CHAR(10),""),"")</f>
        <v/>
      </c>
      <c r="L98" s="206" t="str">
        <f>IF(依頼書!O112="","",MID(依頼書!O112,4,3))</f>
        <v/>
      </c>
      <c r="M98" s="206" t="str">
        <f>IF(依頼書!O112="","",MID(依頼書!O112,7,1))</f>
        <v/>
      </c>
      <c r="N98" s="206" t="str">
        <f>IF(依頼書!O112="","",MID(依頼書!O112,8,2))</f>
        <v/>
      </c>
      <c r="O98" s="206" t="str">
        <f>IF(依頼書!O112="","",MID(依頼書!O112,10,1))</f>
        <v/>
      </c>
      <c r="P98" s="206" t="str">
        <f>IF(依頼書!O112="","",MID(依頼書!O112,11,1))</f>
        <v/>
      </c>
    </row>
    <row r="99" spans="1:16" x14ac:dyDescent="0.4">
      <c r="A99" s="205" t="s">
        <v>1268</v>
      </c>
      <c r="B99" s="205" t="str">
        <f>IF(依頼書!O113&lt;&gt;"",MAX(B$1:B98)+1,"")</f>
        <v/>
      </c>
      <c r="C99" s="206" t="str">
        <f>IF(依頼書!L113="","","W "&amp;依頼書!L113&amp;"mm"&amp;"×"&amp;"H "&amp;依頼書!M113&amp;"mm")</f>
        <v/>
      </c>
      <c r="D99" s="206"/>
      <c r="E99" s="206" t="str">
        <f>IF(依頼書!L113="","",ROUNDDOWN(依頼書!L113*依頼書!M113/1000000,2))</f>
        <v/>
      </c>
      <c r="F99" s="207"/>
      <c r="G99" s="206" t="str">
        <f>IF(OR(依頼書!O113="",依頼書!$I$9&lt;&gt;"株式会社ＬＩＸＩＬ"),"",依頼書!$I$9)</f>
        <v/>
      </c>
      <c r="H99" s="206"/>
      <c r="I99" s="206" t="str">
        <f>IF(依頼書!AG113&lt;&gt;"",SUBSTITUTE(依頼書!AG113,CHAR(10),""),"")</f>
        <v/>
      </c>
      <c r="J99" s="206" t="str">
        <f>IF(依頼書!AH113&lt;&gt;"",SUBSTITUTE(依頼書!AH113,CHAR(10),""),"")</f>
        <v/>
      </c>
      <c r="K99" s="206" t="str">
        <f>IF(依頼書!AI113&lt;&gt;"",SUBSTITUTE(依頼書!AI113,CHAR(10),""),"")</f>
        <v/>
      </c>
      <c r="L99" s="206" t="str">
        <f>IF(依頼書!O113="","",MID(依頼書!O113,4,3))</f>
        <v/>
      </c>
      <c r="M99" s="206" t="str">
        <f>IF(依頼書!O113="","",MID(依頼書!O113,7,1))</f>
        <v/>
      </c>
      <c r="N99" s="206" t="str">
        <f>IF(依頼書!O113="","",MID(依頼書!O113,8,2))</f>
        <v/>
      </c>
      <c r="O99" s="206" t="str">
        <f>IF(依頼書!O113="","",MID(依頼書!O113,10,1))</f>
        <v/>
      </c>
      <c r="P99" s="206" t="str">
        <f>IF(依頼書!O113="","",MID(依頼書!O113,11,1))</f>
        <v/>
      </c>
    </row>
    <row r="100" spans="1:16" x14ac:dyDescent="0.4">
      <c r="A100" s="205" t="s">
        <v>1269</v>
      </c>
      <c r="B100" s="205" t="str">
        <f>IF(依頼書!O114&lt;&gt;"",MAX(B$1:B99)+1,"")</f>
        <v/>
      </c>
      <c r="C100" s="206" t="str">
        <f>IF(依頼書!L114="","","W "&amp;依頼書!L114&amp;"mm"&amp;"×"&amp;"H "&amp;依頼書!M114&amp;"mm")</f>
        <v/>
      </c>
      <c r="D100" s="206"/>
      <c r="E100" s="206" t="str">
        <f>IF(依頼書!L114="","",ROUNDDOWN(依頼書!L114*依頼書!M114/1000000,2))</f>
        <v/>
      </c>
      <c r="F100" s="207"/>
      <c r="G100" s="206" t="str">
        <f>IF(OR(依頼書!O114="",依頼書!$I$9&lt;&gt;"株式会社ＬＩＸＩＬ"),"",依頼書!$I$9)</f>
        <v/>
      </c>
      <c r="H100" s="206"/>
      <c r="I100" s="206" t="str">
        <f>IF(依頼書!AG114&lt;&gt;"",SUBSTITUTE(依頼書!AG114,CHAR(10),""),"")</f>
        <v/>
      </c>
      <c r="J100" s="206" t="str">
        <f>IF(依頼書!AH114&lt;&gt;"",SUBSTITUTE(依頼書!AH114,CHAR(10),""),"")</f>
        <v/>
      </c>
      <c r="K100" s="206" t="str">
        <f>IF(依頼書!AI114&lt;&gt;"",SUBSTITUTE(依頼書!AI114,CHAR(10),""),"")</f>
        <v/>
      </c>
      <c r="L100" s="206" t="str">
        <f>IF(依頼書!O114="","",MID(依頼書!O114,4,3))</f>
        <v/>
      </c>
      <c r="M100" s="206" t="str">
        <f>IF(依頼書!O114="","",MID(依頼書!O114,7,1))</f>
        <v/>
      </c>
      <c r="N100" s="206" t="str">
        <f>IF(依頼書!O114="","",MID(依頼書!O114,8,2))</f>
        <v/>
      </c>
      <c r="O100" s="206" t="str">
        <f>IF(依頼書!O114="","",MID(依頼書!O114,10,1))</f>
        <v/>
      </c>
      <c r="P100" s="206" t="str">
        <f>IF(依頼書!O114="","",MID(依頼書!O114,11,1))</f>
        <v/>
      </c>
    </row>
    <row r="101" spans="1:16" x14ac:dyDescent="0.4">
      <c r="A101" s="205" t="s">
        <v>1270</v>
      </c>
      <c r="B101" s="205" t="str">
        <f>IF(依頼書!O115&lt;&gt;"",MAX(B$1:B100)+1,"")</f>
        <v/>
      </c>
      <c r="C101" s="206" t="str">
        <f>IF(依頼書!L115="","","W "&amp;依頼書!L115&amp;"mm"&amp;"×"&amp;"H "&amp;依頼書!M115&amp;"mm")</f>
        <v/>
      </c>
      <c r="D101" s="206"/>
      <c r="E101" s="206" t="str">
        <f>IF(依頼書!L115="","",ROUNDDOWN(依頼書!L115*依頼書!M115/1000000,2))</f>
        <v/>
      </c>
      <c r="F101" s="207"/>
      <c r="G101" s="206" t="str">
        <f>IF(OR(依頼書!O115="",依頼書!$I$9&lt;&gt;"株式会社ＬＩＸＩＬ"),"",依頼書!$I$9)</f>
        <v/>
      </c>
      <c r="H101" s="206"/>
      <c r="I101" s="206" t="str">
        <f>IF(依頼書!AG115&lt;&gt;"",SUBSTITUTE(依頼書!AG115,CHAR(10),""),"")</f>
        <v/>
      </c>
      <c r="J101" s="206" t="str">
        <f>IF(依頼書!AH115&lt;&gt;"",SUBSTITUTE(依頼書!AH115,CHAR(10),""),"")</f>
        <v/>
      </c>
      <c r="K101" s="206" t="str">
        <f>IF(依頼書!AI115&lt;&gt;"",SUBSTITUTE(依頼書!AI115,CHAR(10),""),"")</f>
        <v/>
      </c>
      <c r="L101" s="206" t="str">
        <f>IF(依頼書!O115="","",MID(依頼書!O115,4,3))</f>
        <v/>
      </c>
      <c r="M101" s="206" t="str">
        <f>IF(依頼書!O115="","",MID(依頼書!O115,7,1))</f>
        <v/>
      </c>
      <c r="N101" s="206" t="str">
        <f>IF(依頼書!O115="","",MID(依頼書!O115,8,2))</f>
        <v/>
      </c>
      <c r="O101" s="206" t="str">
        <f>IF(依頼書!O115="","",MID(依頼書!O115,10,1))</f>
        <v/>
      </c>
      <c r="P101" s="206" t="str">
        <f>IF(依頼書!O115="","",MID(依頼書!O115,11,1))</f>
        <v/>
      </c>
    </row>
    <row r="102" spans="1:16" x14ac:dyDescent="0.4">
      <c r="A102" s="208" t="s">
        <v>1271</v>
      </c>
      <c r="B102" s="208" t="str">
        <f>IF(製品型番から直接入力!Q9&lt;&gt;"",MAX(B$1:B101)+1,"")</f>
        <v/>
      </c>
      <c r="C102" s="209" t="str">
        <f>IF(製品型番から直接入力!I9="","","W "&amp;製品型番から直接入力!I9&amp;"mm"&amp;"×"&amp;"H "&amp;製品型番から直接入力!J9&amp;"mm")</f>
        <v/>
      </c>
      <c r="D102" s="209"/>
      <c r="E102" s="209" t="str">
        <f>IF(製品型番から直接入力!I9="","",ROUNDDOWN(製品型番から直接入力!I9*製品型番から直接入力!J9/1000000,2))</f>
        <v/>
      </c>
      <c r="F102" s="210"/>
      <c r="G102" s="210" t="str">
        <f>IF(OR(製品型番から直接入力!Q9="",依頼書!$I$9&lt;&gt;"株式会社ＬＩＸＩＬ"),"",依頼書!$I$9)</f>
        <v/>
      </c>
      <c r="H102" s="209"/>
      <c r="I102" s="209" t="str">
        <f>IF(製品型番から直接入力!AH9&lt;&gt;"",SUBSTITUTE(製品型番から直接入力!AH9,CHAR(10),""),"")</f>
        <v/>
      </c>
      <c r="J102" s="209" t="str">
        <f>IF(製品型番から直接入力!AI9&lt;&gt;"",SUBSTITUTE(製品型番から直接入力!AI9,CHAR(10),""),"")</f>
        <v/>
      </c>
      <c r="K102" s="209" t="str">
        <f>IF(製品型番から直接入力!AJ9&lt;&gt;"",SUBSTITUTE(製品型番から直接入力!AJ9,CHAR(10),""),"")</f>
        <v/>
      </c>
      <c r="L102" s="209" t="str">
        <f>IF(製品型番から直接入力!Q9="","",MID(製品型番から直接入力!H9,4,3))</f>
        <v/>
      </c>
      <c r="M102" s="209" t="str">
        <f>IF(製品型番から直接入力!Q9="","",MID(製品型番から直接入力!H9,7,1))</f>
        <v/>
      </c>
      <c r="N102" s="209" t="str">
        <f>IF(製品型番から直接入力!Q9="","",MID(製品型番から直接入力!H9,8,2))</f>
        <v/>
      </c>
      <c r="O102" s="209" t="str">
        <f>IF(製品型番から直接入力!Q9="","",MID(製品型番から直接入力!H9,10,1))</f>
        <v/>
      </c>
      <c r="P102" s="209" t="str">
        <f>IF(製品型番から直接入力!Q9="","",MID(製品型番から直接入力!H9,11,1))</f>
        <v/>
      </c>
    </row>
    <row r="103" spans="1:16" x14ac:dyDescent="0.4">
      <c r="A103" s="208" t="s">
        <v>1272</v>
      </c>
      <c r="B103" s="208" t="str">
        <f>IF(製品型番から直接入力!Q10&lt;&gt;"",MAX(B$1:B102)+1,"")</f>
        <v/>
      </c>
      <c r="C103" s="209" t="str">
        <f>IF(製品型番から直接入力!I10="","","W "&amp;製品型番から直接入力!I10&amp;"mm"&amp;"×"&amp;"H "&amp;製品型番から直接入力!J10&amp;"mm")</f>
        <v/>
      </c>
      <c r="D103" s="209"/>
      <c r="E103" s="209" t="str">
        <f>IF(製品型番から直接入力!I10="","",ROUNDDOWN(製品型番から直接入力!I10*製品型番から直接入力!J10/1000000,2))</f>
        <v/>
      </c>
      <c r="F103" s="210"/>
      <c r="G103" s="210" t="str">
        <f>IF(OR(製品型番から直接入力!Q10="",依頼書!$I$9&lt;&gt;"株式会社ＬＩＸＩＬ"),"",依頼書!$I$9)</f>
        <v/>
      </c>
      <c r="H103" s="209"/>
      <c r="I103" s="209" t="str">
        <f>IF(製品型番から直接入力!AH10&lt;&gt;"",SUBSTITUTE(製品型番から直接入力!AH10,CHAR(10),""),"")</f>
        <v/>
      </c>
      <c r="J103" s="209" t="str">
        <f>IF(製品型番から直接入力!AI10&lt;&gt;"",SUBSTITUTE(製品型番から直接入力!AI10,CHAR(10),""),"")</f>
        <v/>
      </c>
      <c r="K103" s="209" t="str">
        <f>IF(製品型番から直接入力!AJ10&lt;&gt;"",SUBSTITUTE(製品型番から直接入力!AJ10,CHAR(10),""),"")</f>
        <v/>
      </c>
      <c r="L103" s="209" t="str">
        <f>IF(製品型番から直接入力!Q10="","",MID(製品型番から直接入力!H10,4,3))</f>
        <v/>
      </c>
      <c r="M103" s="209" t="str">
        <f>IF(製品型番から直接入力!Q10="","",MID(製品型番から直接入力!H10,7,1))</f>
        <v/>
      </c>
      <c r="N103" s="209" t="str">
        <f>IF(製品型番から直接入力!Q10="","",MID(製品型番から直接入力!H10,8,2))</f>
        <v/>
      </c>
      <c r="O103" s="209" t="str">
        <f>IF(製品型番から直接入力!Q10="","",MID(製品型番から直接入力!H10,10,1))</f>
        <v/>
      </c>
      <c r="P103" s="209" t="str">
        <f>IF(製品型番から直接入力!Q10="","",MID(製品型番から直接入力!H10,11,1))</f>
        <v/>
      </c>
    </row>
    <row r="104" spans="1:16" x14ac:dyDescent="0.4">
      <c r="A104" s="208" t="s">
        <v>1273</v>
      </c>
      <c r="B104" s="208" t="str">
        <f>IF(製品型番から直接入力!Q11&lt;&gt;"",MAX(B$1:B103)+1,"")</f>
        <v/>
      </c>
      <c r="C104" s="209" t="str">
        <f>IF(製品型番から直接入力!I11="","","W "&amp;製品型番から直接入力!I11&amp;"mm"&amp;"×"&amp;"H "&amp;製品型番から直接入力!J11&amp;"mm")</f>
        <v/>
      </c>
      <c r="D104" s="209"/>
      <c r="E104" s="209" t="str">
        <f>IF(製品型番から直接入力!I11="","",ROUNDDOWN(製品型番から直接入力!I11*製品型番から直接入力!J11/1000000,2))</f>
        <v/>
      </c>
      <c r="F104" s="210"/>
      <c r="G104" s="210" t="str">
        <f>IF(OR(製品型番から直接入力!Q11="",依頼書!$I$9&lt;&gt;"株式会社ＬＩＸＩＬ"),"",依頼書!$I$9)</f>
        <v/>
      </c>
      <c r="H104" s="209"/>
      <c r="I104" s="209" t="str">
        <f>IF(製品型番から直接入力!AH11&lt;&gt;"",SUBSTITUTE(製品型番から直接入力!AH11,CHAR(10),""),"")</f>
        <v/>
      </c>
      <c r="J104" s="209" t="str">
        <f>IF(製品型番から直接入力!AI11&lt;&gt;"",SUBSTITUTE(製品型番から直接入力!AI11,CHAR(10),""),"")</f>
        <v/>
      </c>
      <c r="K104" s="209" t="str">
        <f>IF(製品型番から直接入力!AJ11&lt;&gt;"",SUBSTITUTE(製品型番から直接入力!AJ11,CHAR(10),""),"")</f>
        <v/>
      </c>
      <c r="L104" s="209" t="str">
        <f>IF(製品型番から直接入力!Q11="","",MID(製品型番から直接入力!H11,4,3))</f>
        <v/>
      </c>
      <c r="M104" s="209" t="str">
        <f>IF(製品型番から直接入力!Q11="","",MID(製品型番から直接入力!H11,7,1))</f>
        <v/>
      </c>
      <c r="N104" s="209" t="str">
        <f>IF(製品型番から直接入力!Q11="","",MID(製品型番から直接入力!H11,8,2))</f>
        <v/>
      </c>
      <c r="O104" s="209" t="str">
        <f>IF(製品型番から直接入力!Q11="","",MID(製品型番から直接入力!H11,10,1))</f>
        <v/>
      </c>
      <c r="P104" s="209" t="str">
        <f>IF(製品型番から直接入力!Q11="","",MID(製品型番から直接入力!H11,11,1))</f>
        <v/>
      </c>
    </row>
    <row r="105" spans="1:16" x14ac:dyDescent="0.4">
      <c r="A105" s="208" t="s">
        <v>1274</v>
      </c>
      <c r="B105" s="208" t="str">
        <f>IF(製品型番から直接入力!Q12&lt;&gt;"",MAX(B$1:B104)+1,"")</f>
        <v/>
      </c>
      <c r="C105" s="209" t="str">
        <f>IF(製品型番から直接入力!I12="","","W "&amp;製品型番から直接入力!I12&amp;"mm"&amp;"×"&amp;"H "&amp;製品型番から直接入力!J12&amp;"mm")</f>
        <v/>
      </c>
      <c r="D105" s="209"/>
      <c r="E105" s="209" t="str">
        <f>IF(製品型番から直接入力!I12="","",ROUNDDOWN(製品型番から直接入力!I12*製品型番から直接入力!J12/1000000,2))</f>
        <v/>
      </c>
      <c r="F105" s="210"/>
      <c r="G105" s="210" t="str">
        <f>IF(OR(製品型番から直接入力!Q12="",依頼書!$I$9&lt;&gt;"株式会社ＬＩＸＩＬ"),"",依頼書!$I$9)</f>
        <v/>
      </c>
      <c r="H105" s="209"/>
      <c r="I105" s="209" t="str">
        <f>IF(製品型番から直接入力!AH12&lt;&gt;"",SUBSTITUTE(製品型番から直接入力!AH12,CHAR(10),""),"")</f>
        <v/>
      </c>
      <c r="J105" s="209" t="str">
        <f>IF(製品型番から直接入力!AI12&lt;&gt;"",SUBSTITUTE(製品型番から直接入力!AI12,CHAR(10),""),"")</f>
        <v/>
      </c>
      <c r="K105" s="209" t="str">
        <f>IF(製品型番から直接入力!AJ12&lt;&gt;"",SUBSTITUTE(製品型番から直接入力!AJ12,CHAR(10),""),"")</f>
        <v/>
      </c>
      <c r="L105" s="209" t="str">
        <f>IF(製品型番から直接入力!Q12="","",MID(製品型番から直接入力!H12,4,3))</f>
        <v/>
      </c>
      <c r="M105" s="209" t="str">
        <f>IF(製品型番から直接入力!Q12="","",MID(製品型番から直接入力!H12,7,1))</f>
        <v/>
      </c>
      <c r="N105" s="209" t="str">
        <f>IF(製品型番から直接入力!Q12="","",MID(製品型番から直接入力!H12,8,2))</f>
        <v/>
      </c>
      <c r="O105" s="209" t="str">
        <f>IF(製品型番から直接入力!Q12="","",MID(製品型番から直接入力!H12,10,1))</f>
        <v/>
      </c>
      <c r="P105" s="209" t="str">
        <f>IF(製品型番から直接入力!Q12="","",MID(製品型番から直接入力!H12,11,1))</f>
        <v/>
      </c>
    </row>
    <row r="106" spans="1:16" x14ac:dyDescent="0.4">
      <c r="A106" s="208" t="s">
        <v>1275</v>
      </c>
      <c r="B106" s="208" t="str">
        <f>IF(製品型番から直接入力!Q13&lt;&gt;"",MAX(B$1:B105)+1,"")</f>
        <v/>
      </c>
      <c r="C106" s="209" t="str">
        <f>IF(製品型番から直接入力!I13="","","W "&amp;製品型番から直接入力!I13&amp;"mm"&amp;"×"&amp;"H "&amp;製品型番から直接入力!J13&amp;"mm")</f>
        <v/>
      </c>
      <c r="D106" s="209"/>
      <c r="E106" s="209" t="str">
        <f>IF(製品型番から直接入力!I13="","",ROUNDDOWN(製品型番から直接入力!I13*製品型番から直接入力!J13/1000000,2))</f>
        <v/>
      </c>
      <c r="F106" s="210"/>
      <c r="G106" s="210" t="str">
        <f>IF(OR(製品型番から直接入力!Q13="",依頼書!$I$9&lt;&gt;"株式会社ＬＩＸＩＬ"),"",依頼書!$I$9)</f>
        <v/>
      </c>
      <c r="H106" s="209"/>
      <c r="I106" s="209" t="str">
        <f>IF(製品型番から直接入力!AH13&lt;&gt;"",SUBSTITUTE(製品型番から直接入力!AH13,CHAR(10),""),"")</f>
        <v/>
      </c>
      <c r="J106" s="209" t="str">
        <f>IF(製品型番から直接入力!AI13&lt;&gt;"",SUBSTITUTE(製品型番から直接入力!AI13,CHAR(10),""),"")</f>
        <v/>
      </c>
      <c r="K106" s="209" t="str">
        <f>IF(製品型番から直接入力!AJ13&lt;&gt;"",SUBSTITUTE(製品型番から直接入力!AJ13,CHAR(10),""),"")</f>
        <v/>
      </c>
      <c r="L106" s="209" t="str">
        <f>IF(製品型番から直接入力!Q13="","",MID(製品型番から直接入力!H13,4,3))</f>
        <v/>
      </c>
      <c r="M106" s="209" t="str">
        <f>IF(製品型番から直接入力!Q13="","",MID(製品型番から直接入力!H13,7,1))</f>
        <v/>
      </c>
      <c r="N106" s="209" t="str">
        <f>IF(製品型番から直接入力!Q13="","",MID(製品型番から直接入力!H13,8,2))</f>
        <v/>
      </c>
      <c r="O106" s="209" t="str">
        <f>IF(製品型番から直接入力!Q13="","",MID(製品型番から直接入力!H13,10,1))</f>
        <v/>
      </c>
      <c r="P106" s="209" t="str">
        <f>IF(製品型番から直接入力!Q13="","",MID(製品型番から直接入力!H13,11,1))</f>
        <v/>
      </c>
    </row>
    <row r="107" spans="1:16" x14ac:dyDescent="0.4">
      <c r="A107" s="208" t="s">
        <v>1276</v>
      </c>
      <c r="B107" s="208" t="str">
        <f>IF(製品型番から直接入力!Q14&lt;&gt;"",MAX(B$1:B106)+1,"")</f>
        <v/>
      </c>
      <c r="C107" s="209" t="str">
        <f>IF(製品型番から直接入力!I14="","","W "&amp;製品型番から直接入力!I14&amp;"mm"&amp;"×"&amp;"H "&amp;製品型番から直接入力!J14&amp;"mm")</f>
        <v/>
      </c>
      <c r="D107" s="209"/>
      <c r="E107" s="209" t="str">
        <f>IF(製品型番から直接入力!I14="","",ROUNDDOWN(製品型番から直接入力!I14*製品型番から直接入力!J14/1000000,2))</f>
        <v/>
      </c>
      <c r="F107" s="210"/>
      <c r="G107" s="210" t="str">
        <f>IF(OR(製品型番から直接入力!Q14="",依頼書!$I$9&lt;&gt;"株式会社ＬＩＸＩＬ"),"",依頼書!$I$9)</f>
        <v/>
      </c>
      <c r="H107" s="209"/>
      <c r="I107" s="209" t="str">
        <f>IF(製品型番から直接入力!AH14&lt;&gt;"",SUBSTITUTE(製品型番から直接入力!AH14,CHAR(10),""),"")</f>
        <v/>
      </c>
      <c r="J107" s="209" t="str">
        <f>IF(製品型番から直接入力!AI14&lt;&gt;"",SUBSTITUTE(製品型番から直接入力!AI14,CHAR(10),""),"")</f>
        <v/>
      </c>
      <c r="K107" s="209" t="str">
        <f>IF(製品型番から直接入力!AJ14&lt;&gt;"",SUBSTITUTE(製品型番から直接入力!AJ14,CHAR(10),""),"")</f>
        <v/>
      </c>
      <c r="L107" s="209" t="str">
        <f>IF(製品型番から直接入力!Q14="","",MID(製品型番から直接入力!H14,4,3))</f>
        <v/>
      </c>
      <c r="M107" s="209" t="str">
        <f>IF(製品型番から直接入力!Q14="","",MID(製品型番から直接入力!H14,7,1))</f>
        <v/>
      </c>
      <c r="N107" s="209" t="str">
        <f>IF(製品型番から直接入力!Q14="","",MID(製品型番から直接入力!H14,8,2))</f>
        <v/>
      </c>
      <c r="O107" s="209" t="str">
        <f>IF(製品型番から直接入力!Q14="","",MID(製品型番から直接入力!H14,10,1))</f>
        <v/>
      </c>
      <c r="P107" s="209" t="str">
        <f>IF(製品型番から直接入力!Q14="","",MID(製品型番から直接入力!H14,11,1))</f>
        <v/>
      </c>
    </row>
    <row r="108" spans="1:16" x14ac:dyDescent="0.4">
      <c r="A108" s="208" t="s">
        <v>1277</v>
      </c>
      <c r="B108" s="208" t="str">
        <f>IF(製品型番から直接入力!Q15&lt;&gt;"",MAX(B$1:B107)+1,"")</f>
        <v/>
      </c>
      <c r="C108" s="209" t="str">
        <f>IF(製品型番から直接入力!I15="","","W "&amp;製品型番から直接入力!I15&amp;"mm"&amp;"×"&amp;"H "&amp;製品型番から直接入力!J15&amp;"mm")</f>
        <v/>
      </c>
      <c r="D108" s="209"/>
      <c r="E108" s="209" t="str">
        <f>IF(製品型番から直接入力!I15="","",ROUNDDOWN(製品型番から直接入力!I15*製品型番から直接入力!J15/1000000,2))</f>
        <v/>
      </c>
      <c r="F108" s="210"/>
      <c r="G108" s="210" t="str">
        <f>IF(OR(製品型番から直接入力!Q15="",依頼書!$I$9&lt;&gt;"株式会社ＬＩＸＩＬ"),"",依頼書!$I$9)</f>
        <v/>
      </c>
      <c r="H108" s="209"/>
      <c r="I108" s="209" t="str">
        <f>IF(製品型番から直接入力!AH15&lt;&gt;"",SUBSTITUTE(製品型番から直接入力!AH15,CHAR(10),""),"")</f>
        <v/>
      </c>
      <c r="J108" s="209" t="str">
        <f>IF(製品型番から直接入力!AI15&lt;&gt;"",SUBSTITUTE(製品型番から直接入力!AI15,CHAR(10),""),"")</f>
        <v/>
      </c>
      <c r="K108" s="209" t="str">
        <f>IF(製品型番から直接入力!AJ15&lt;&gt;"",SUBSTITUTE(製品型番から直接入力!AJ15,CHAR(10),""),"")</f>
        <v/>
      </c>
      <c r="L108" s="209" t="str">
        <f>IF(製品型番から直接入力!Q15="","",MID(製品型番から直接入力!H15,4,3))</f>
        <v/>
      </c>
      <c r="M108" s="209" t="str">
        <f>IF(製品型番から直接入力!Q15="","",MID(製品型番から直接入力!H15,7,1))</f>
        <v/>
      </c>
      <c r="N108" s="209" t="str">
        <f>IF(製品型番から直接入力!Q15="","",MID(製品型番から直接入力!H15,8,2))</f>
        <v/>
      </c>
      <c r="O108" s="209" t="str">
        <f>IF(製品型番から直接入力!Q15="","",MID(製品型番から直接入力!H15,10,1))</f>
        <v/>
      </c>
      <c r="P108" s="209" t="str">
        <f>IF(製品型番から直接入力!Q15="","",MID(製品型番から直接入力!H15,11,1))</f>
        <v/>
      </c>
    </row>
    <row r="109" spans="1:16" x14ac:dyDescent="0.4">
      <c r="A109" s="208" t="s">
        <v>1278</v>
      </c>
      <c r="B109" s="208" t="str">
        <f>IF(製品型番から直接入力!Q16&lt;&gt;"",MAX(B$1:B108)+1,"")</f>
        <v/>
      </c>
      <c r="C109" s="209" t="str">
        <f>IF(製品型番から直接入力!I16="","","W "&amp;製品型番から直接入力!I16&amp;"mm"&amp;"×"&amp;"H "&amp;製品型番から直接入力!J16&amp;"mm")</f>
        <v/>
      </c>
      <c r="D109" s="209"/>
      <c r="E109" s="209" t="str">
        <f>IF(製品型番から直接入力!I16="","",ROUNDDOWN(製品型番から直接入力!I16*製品型番から直接入力!J16/1000000,2))</f>
        <v/>
      </c>
      <c r="F109" s="210"/>
      <c r="G109" s="210" t="str">
        <f>IF(OR(製品型番から直接入力!Q16="",依頼書!$I$9&lt;&gt;"株式会社ＬＩＸＩＬ"),"",依頼書!$I$9)</f>
        <v/>
      </c>
      <c r="H109" s="209"/>
      <c r="I109" s="209" t="str">
        <f>IF(製品型番から直接入力!AH16&lt;&gt;"",SUBSTITUTE(製品型番から直接入力!AH16,CHAR(10),""),"")</f>
        <v/>
      </c>
      <c r="J109" s="209" t="str">
        <f>IF(製品型番から直接入力!AI16&lt;&gt;"",SUBSTITUTE(製品型番から直接入力!AI16,CHAR(10),""),"")</f>
        <v/>
      </c>
      <c r="K109" s="209" t="str">
        <f>IF(製品型番から直接入力!AJ16&lt;&gt;"",SUBSTITUTE(製品型番から直接入力!AJ16,CHAR(10),""),"")</f>
        <v/>
      </c>
      <c r="L109" s="209" t="str">
        <f>IF(製品型番から直接入力!Q16="","",MID(製品型番から直接入力!H16,4,3))</f>
        <v/>
      </c>
      <c r="M109" s="209" t="str">
        <f>IF(製品型番から直接入力!Q16="","",MID(製品型番から直接入力!H16,7,1))</f>
        <v/>
      </c>
      <c r="N109" s="209" t="str">
        <f>IF(製品型番から直接入力!Q16="","",MID(製品型番から直接入力!H16,8,2))</f>
        <v/>
      </c>
      <c r="O109" s="209" t="str">
        <f>IF(製品型番から直接入力!Q16="","",MID(製品型番から直接入力!H16,10,1))</f>
        <v/>
      </c>
      <c r="P109" s="209" t="str">
        <f>IF(製品型番から直接入力!Q16="","",MID(製品型番から直接入力!H16,11,1))</f>
        <v/>
      </c>
    </row>
    <row r="110" spans="1:16" x14ac:dyDescent="0.4">
      <c r="A110" s="208" t="s">
        <v>1279</v>
      </c>
      <c r="B110" s="208" t="str">
        <f>IF(製品型番から直接入力!Q17&lt;&gt;"",MAX(B$1:B109)+1,"")</f>
        <v/>
      </c>
      <c r="C110" s="209" t="str">
        <f>IF(製品型番から直接入力!I17="","","W "&amp;製品型番から直接入力!I17&amp;"mm"&amp;"×"&amp;"H "&amp;製品型番から直接入力!J17&amp;"mm")</f>
        <v/>
      </c>
      <c r="D110" s="209"/>
      <c r="E110" s="209" t="str">
        <f>IF(製品型番から直接入力!I17="","",ROUNDDOWN(製品型番から直接入力!I17*製品型番から直接入力!J17/1000000,2))</f>
        <v/>
      </c>
      <c r="F110" s="210"/>
      <c r="G110" s="210" t="str">
        <f>IF(OR(製品型番から直接入力!Q17="",依頼書!$I$9&lt;&gt;"株式会社ＬＩＸＩＬ"),"",依頼書!$I$9)</f>
        <v/>
      </c>
      <c r="H110" s="209"/>
      <c r="I110" s="209" t="str">
        <f>IF(製品型番から直接入力!AH17&lt;&gt;"",SUBSTITUTE(製品型番から直接入力!AH17,CHAR(10),""),"")</f>
        <v/>
      </c>
      <c r="J110" s="209" t="str">
        <f>IF(製品型番から直接入力!AI17&lt;&gt;"",SUBSTITUTE(製品型番から直接入力!AI17,CHAR(10),""),"")</f>
        <v/>
      </c>
      <c r="K110" s="209" t="str">
        <f>IF(製品型番から直接入力!AJ17&lt;&gt;"",SUBSTITUTE(製品型番から直接入力!AJ17,CHAR(10),""),"")</f>
        <v/>
      </c>
      <c r="L110" s="209" t="str">
        <f>IF(製品型番から直接入力!Q17="","",MID(製品型番から直接入力!H17,4,3))</f>
        <v/>
      </c>
      <c r="M110" s="209" t="str">
        <f>IF(製品型番から直接入力!Q17="","",MID(製品型番から直接入力!H17,7,1))</f>
        <v/>
      </c>
      <c r="N110" s="209" t="str">
        <f>IF(製品型番から直接入力!Q17="","",MID(製品型番から直接入力!H17,8,2))</f>
        <v/>
      </c>
      <c r="O110" s="209" t="str">
        <f>IF(製品型番から直接入力!Q17="","",MID(製品型番から直接入力!H17,10,1))</f>
        <v/>
      </c>
      <c r="P110" s="209" t="str">
        <f>IF(製品型番から直接入力!Q17="","",MID(製品型番から直接入力!H17,11,1))</f>
        <v/>
      </c>
    </row>
    <row r="111" spans="1:16" x14ac:dyDescent="0.4">
      <c r="A111" s="208" t="s">
        <v>1280</v>
      </c>
      <c r="B111" s="208" t="str">
        <f>IF(製品型番から直接入力!Q18&lt;&gt;"",MAX(B$1:B110)+1,"")</f>
        <v/>
      </c>
      <c r="C111" s="209" t="str">
        <f>IF(製品型番から直接入力!I18="","","W "&amp;製品型番から直接入力!I18&amp;"mm"&amp;"×"&amp;"H "&amp;製品型番から直接入力!J18&amp;"mm")</f>
        <v/>
      </c>
      <c r="D111" s="209"/>
      <c r="E111" s="209" t="str">
        <f>IF(製品型番から直接入力!I18="","",ROUNDDOWN(製品型番から直接入力!I18*製品型番から直接入力!J18/1000000,2))</f>
        <v/>
      </c>
      <c r="F111" s="210"/>
      <c r="G111" s="210" t="str">
        <f>IF(OR(製品型番から直接入力!Q18="",依頼書!$I$9&lt;&gt;"株式会社ＬＩＸＩＬ"),"",依頼書!$I$9)</f>
        <v/>
      </c>
      <c r="H111" s="209"/>
      <c r="I111" s="209" t="str">
        <f>IF(製品型番から直接入力!AH18&lt;&gt;"",SUBSTITUTE(製品型番から直接入力!AH18,CHAR(10),""),"")</f>
        <v/>
      </c>
      <c r="J111" s="209" t="str">
        <f>IF(製品型番から直接入力!AI18&lt;&gt;"",SUBSTITUTE(製品型番から直接入力!AI18,CHAR(10),""),"")</f>
        <v/>
      </c>
      <c r="K111" s="209" t="str">
        <f>IF(製品型番から直接入力!AJ18&lt;&gt;"",SUBSTITUTE(製品型番から直接入力!AJ18,CHAR(10),""),"")</f>
        <v/>
      </c>
      <c r="L111" s="209" t="str">
        <f>IF(製品型番から直接入力!Q18="","",MID(製品型番から直接入力!H18,4,3))</f>
        <v/>
      </c>
      <c r="M111" s="209" t="str">
        <f>IF(製品型番から直接入力!Q18="","",MID(製品型番から直接入力!H18,7,1))</f>
        <v/>
      </c>
      <c r="N111" s="209" t="str">
        <f>IF(製品型番から直接入力!Q18="","",MID(製品型番から直接入力!H18,8,2))</f>
        <v/>
      </c>
      <c r="O111" s="209" t="str">
        <f>IF(製品型番から直接入力!Q18="","",MID(製品型番から直接入力!H18,10,1))</f>
        <v/>
      </c>
      <c r="P111" s="209" t="str">
        <f>IF(製品型番から直接入力!Q18="","",MID(製品型番から直接入力!H18,11,1))</f>
        <v/>
      </c>
    </row>
    <row r="112" spans="1:16" x14ac:dyDescent="0.4">
      <c r="A112" s="208" t="s">
        <v>1281</v>
      </c>
      <c r="B112" s="208" t="str">
        <f>IF(製品型番から直接入力!Q19&lt;&gt;"",MAX(B$1:B111)+1,"")</f>
        <v/>
      </c>
      <c r="C112" s="209" t="str">
        <f>IF(製品型番から直接入力!I19="","","W "&amp;製品型番から直接入力!I19&amp;"mm"&amp;"×"&amp;"H "&amp;製品型番から直接入力!J19&amp;"mm")</f>
        <v/>
      </c>
      <c r="D112" s="209"/>
      <c r="E112" s="209" t="str">
        <f>IF(製品型番から直接入力!I19="","",ROUNDDOWN(製品型番から直接入力!I19*製品型番から直接入力!J19/1000000,2))</f>
        <v/>
      </c>
      <c r="F112" s="210"/>
      <c r="G112" s="210" t="str">
        <f>IF(OR(製品型番から直接入力!Q19="",依頼書!$I$9&lt;&gt;"株式会社ＬＩＸＩＬ"),"",依頼書!$I$9)</f>
        <v/>
      </c>
      <c r="H112" s="209"/>
      <c r="I112" s="209" t="str">
        <f>IF(製品型番から直接入力!AH19&lt;&gt;"",SUBSTITUTE(製品型番から直接入力!AH19,CHAR(10),""),"")</f>
        <v/>
      </c>
      <c r="J112" s="209" t="str">
        <f>IF(製品型番から直接入力!AI19&lt;&gt;"",SUBSTITUTE(製品型番から直接入力!AI19,CHAR(10),""),"")</f>
        <v/>
      </c>
      <c r="K112" s="209" t="str">
        <f>IF(製品型番から直接入力!AJ19&lt;&gt;"",SUBSTITUTE(製品型番から直接入力!AJ19,CHAR(10),""),"")</f>
        <v/>
      </c>
      <c r="L112" s="209" t="str">
        <f>IF(製品型番から直接入力!Q19="","",MID(製品型番から直接入力!H19,4,3))</f>
        <v/>
      </c>
      <c r="M112" s="209" t="str">
        <f>IF(製品型番から直接入力!Q19="","",MID(製品型番から直接入力!H19,7,1))</f>
        <v/>
      </c>
      <c r="N112" s="209" t="str">
        <f>IF(製品型番から直接入力!Q19="","",MID(製品型番から直接入力!H19,8,2))</f>
        <v/>
      </c>
      <c r="O112" s="209" t="str">
        <f>IF(製品型番から直接入力!Q19="","",MID(製品型番から直接入力!H19,10,1))</f>
        <v/>
      </c>
      <c r="P112" s="209" t="str">
        <f>IF(製品型番から直接入力!Q19="","",MID(製品型番から直接入力!H19,11,1))</f>
        <v/>
      </c>
    </row>
    <row r="113" spans="1:16" x14ac:dyDescent="0.4">
      <c r="A113" s="208" t="s">
        <v>1282</v>
      </c>
      <c r="B113" s="208" t="str">
        <f>IF(製品型番から直接入力!Q20&lt;&gt;"",MAX(B$1:B112)+1,"")</f>
        <v/>
      </c>
      <c r="C113" s="209" t="str">
        <f>IF(製品型番から直接入力!I20="","","W "&amp;製品型番から直接入力!I20&amp;"mm"&amp;"×"&amp;"H "&amp;製品型番から直接入力!J20&amp;"mm")</f>
        <v/>
      </c>
      <c r="D113" s="209"/>
      <c r="E113" s="209" t="str">
        <f>IF(製品型番から直接入力!I20="","",ROUNDDOWN(製品型番から直接入力!I20*製品型番から直接入力!J20/1000000,2))</f>
        <v/>
      </c>
      <c r="F113" s="210"/>
      <c r="G113" s="210" t="str">
        <f>IF(OR(製品型番から直接入力!Q20="",依頼書!$I$9&lt;&gt;"株式会社ＬＩＸＩＬ"),"",依頼書!$I$9)</f>
        <v/>
      </c>
      <c r="H113" s="209"/>
      <c r="I113" s="209" t="str">
        <f>IF(製品型番から直接入力!AH20&lt;&gt;"",SUBSTITUTE(製品型番から直接入力!AH20,CHAR(10),""),"")</f>
        <v/>
      </c>
      <c r="J113" s="209" t="str">
        <f>IF(製品型番から直接入力!AI20&lt;&gt;"",SUBSTITUTE(製品型番から直接入力!AI20,CHAR(10),""),"")</f>
        <v/>
      </c>
      <c r="K113" s="209" t="str">
        <f>IF(製品型番から直接入力!AJ20&lt;&gt;"",SUBSTITUTE(製品型番から直接入力!AJ20,CHAR(10),""),"")</f>
        <v/>
      </c>
      <c r="L113" s="209" t="str">
        <f>IF(製品型番から直接入力!Q20="","",MID(製品型番から直接入力!H20,4,3))</f>
        <v/>
      </c>
      <c r="M113" s="209" t="str">
        <f>IF(製品型番から直接入力!Q20="","",MID(製品型番から直接入力!H20,7,1))</f>
        <v/>
      </c>
      <c r="N113" s="209" t="str">
        <f>IF(製品型番から直接入力!Q20="","",MID(製品型番から直接入力!H20,8,2))</f>
        <v/>
      </c>
      <c r="O113" s="209" t="str">
        <f>IF(製品型番から直接入力!Q20="","",MID(製品型番から直接入力!H20,10,1))</f>
        <v/>
      </c>
      <c r="P113" s="209" t="str">
        <f>IF(製品型番から直接入力!Q20="","",MID(製品型番から直接入力!H20,11,1))</f>
        <v/>
      </c>
    </row>
    <row r="114" spans="1:16" x14ac:dyDescent="0.4">
      <c r="A114" s="208" t="s">
        <v>1283</v>
      </c>
      <c r="B114" s="208" t="str">
        <f>IF(製品型番から直接入力!Q21&lt;&gt;"",MAX(B$1:B113)+1,"")</f>
        <v/>
      </c>
      <c r="C114" s="209" t="str">
        <f>IF(製品型番から直接入力!I21="","","W "&amp;製品型番から直接入力!I21&amp;"mm"&amp;"×"&amp;"H "&amp;製品型番から直接入力!J21&amp;"mm")</f>
        <v/>
      </c>
      <c r="D114" s="209"/>
      <c r="E114" s="209" t="str">
        <f>IF(製品型番から直接入力!I21="","",ROUNDDOWN(製品型番から直接入力!I21*製品型番から直接入力!J21/1000000,2))</f>
        <v/>
      </c>
      <c r="F114" s="210"/>
      <c r="G114" s="210" t="str">
        <f>IF(OR(製品型番から直接入力!Q21="",依頼書!$I$9&lt;&gt;"株式会社ＬＩＸＩＬ"),"",依頼書!$I$9)</f>
        <v/>
      </c>
      <c r="H114" s="209"/>
      <c r="I114" s="209" t="str">
        <f>IF(製品型番から直接入力!AH21&lt;&gt;"",SUBSTITUTE(製品型番から直接入力!AH21,CHAR(10),""),"")</f>
        <v/>
      </c>
      <c r="J114" s="209" t="str">
        <f>IF(製品型番から直接入力!AI21&lt;&gt;"",SUBSTITUTE(製品型番から直接入力!AI21,CHAR(10),""),"")</f>
        <v/>
      </c>
      <c r="K114" s="209" t="str">
        <f>IF(製品型番から直接入力!AJ21&lt;&gt;"",SUBSTITUTE(製品型番から直接入力!AJ21,CHAR(10),""),"")</f>
        <v/>
      </c>
      <c r="L114" s="209" t="str">
        <f>IF(製品型番から直接入力!Q21="","",MID(製品型番から直接入力!H21,4,3))</f>
        <v/>
      </c>
      <c r="M114" s="209" t="str">
        <f>IF(製品型番から直接入力!Q21="","",MID(製品型番から直接入力!H21,7,1))</f>
        <v/>
      </c>
      <c r="N114" s="209" t="str">
        <f>IF(製品型番から直接入力!Q21="","",MID(製品型番から直接入力!H21,8,2))</f>
        <v/>
      </c>
      <c r="O114" s="209" t="str">
        <f>IF(製品型番から直接入力!Q21="","",MID(製品型番から直接入力!H21,10,1))</f>
        <v/>
      </c>
      <c r="P114" s="209" t="str">
        <f>IF(製品型番から直接入力!Q21="","",MID(製品型番から直接入力!H21,11,1))</f>
        <v/>
      </c>
    </row>
    <row r="115" spans="1:16" x14ac:dyDescent="0.4">
      <c r="A115" s="208" t="s">
        <v>1284</v>
      </c>
      <c r="B115" s="208" t="str">
        <f>IF(製品型番から直接入力!Q22&lt;&gt;"",MAX(B$1:B114)+1,"")</f>
        <v/>
      </c>
      <c r="C115" s="209" t="str">
        <f>IF(製品型番から直接入力!I22="","","W "&amp;製品型番から直接入力!I22&amp;"mm"&amp;"×"&amp;"H "&amp;製品型番から直接入力!J22&amp;"mm")</f>
        <v/>
      </c>
      <c r="D115" s="209"/>
      <c r="E115" s="209" t="str">
        <f>IF(製品型番から直接入力!I22="","",ROUNDDOWN(製品型番から直接入力!I22*製品型番から直接入力!J22/1000000,2))</f>
        <v/>
      </c>
      <c r="F115" s="210"/>
      <c r="G115" s="210" t="str">
        <f>IF(OR(製品型番から直接入力!Q22="",依頼書!$I$9&lt;&gt;"株式会社ＬＩＸＩＬ"),"",依頼書!$I$9)</f>
        <v/>
      </c>
      <c r="H115" s="209"/>
      <c r="I115" s="209" t="str">
        <f>IF(製品型番から直接入力!AH22&lt;&gt;"",SUBSTITUTE(製品型番から直接入力!AH22,CHAR(10),""),"")</f>
        <v/>
      </c>
      <c r="J115" s="209" t="str">
        <f>IF(製品型番から直接入力!AI22&lt;&gt;"",SUBSTITUTE(製品型番から直接入力!AI22,CHAR(10),""),"")</f>
        <v/>
      </c>
      <c r="K115" s="209" t="str">
        <f>IF(製品型番から直接入力!AJ22&lt;&gt;"",SUBSTITUTE(製品型番から直接入力!AJ22,CHAR(10),""),"")</f>
        <v/>
      </c>
      <c r="L115" s="209" t="str">
        <f>IF(製品型番から直接入力!Q22="","",MID(製品型番から直接入力!H22,4,3))</f>
        <v/>
      </c>
      <c r="M115" s="209" t="str">
        <f>IF(製品型番から直接入力!Q22="","",MID(製品型番から直接入力!H22,7,1))</f>
        <v/>
      </c>
      <c r="N115" s="209" t="str">
        <f>IF(製品型番から直接入力!Q22="","",MID(製品型番から直接入力!H22,8,2))</f>
        <v/>
      </c>
      <c r="O115" s="209" t="str">
        <f>IF(製品型番から直接入力!Q22="","",MID(製品型番から直接入力!H22,10,1))</f>
        <v/>
      </c>
      <c r="P115" s="209" t="str">
        <f>IF(製品型番から直接入力!Q22="","",MID(製品型番から直接入力!H22,11,1))</f>
        <v/>
      </c>
    </row>
    <row r="116" spans="1:16" x14ac:dyDescent="0.4">
      <c r="A116" s="208" t="s">
        <v>1285</v>
      </c>
      <c r="B116" s="208" t="str">
        <f>IF(製品型番から直接入力!Q23&lt;&gt;"",MAX(B$1:B115)+1,"")</f>
        <v/>
      </c>
      <c r="C116" s="209" t="str">
        <f>IF(製品型番から直接入力!I23="","","W "&amp;製品型番から直接入力!I23&amp;"mm"&amp;"×"&amp;"H "&amp;製品型番から直接入力!J23&amp;"mm")</f>
        <v/>
      </c>
      <c r="D116" s="209"/>
      <c r="E116" s="209" t="str">
        <f>IF(製品型番から直接入力!I23="","",ROUNDDOWN(製品型番から直接入力!I23*製品型番から直接入力!J23/1000000,2))</f>
        <v/>
      </c>
      <c r="F116" s="210"/>
      <c r="G116" s="210" t="str">
        <f>IF(OR(製品型番から直接入力!Q23="",依頼書!$I$9&lt;&gt;"株式会社ＬＩＸＩＬ"),"",依頼書!$I$9)</f>
        <v/>
      </c>
      <c r="H116" s="209"/>
      <c r="I116" s="209" t="str">
        <f>IF(製品型番から直接入力!AH23&lt;&gt;"",SUBSTITUTE(製品型番から直接入力!AH23,CHAR(10),""),"")</f>
        <v/>
      </c>
      <c r="J116" s="209" t="str">
        <f>IF(製品型番から直接入力!AI23&lt;&gt;"",SUBSTITUTE(製品型番から直接入力!AI23,CHAR(10),""),"")</f>
        <v/>
      </c>
      <c r="K116" s="209" t="str">
        <f>IF(製品型番から直接入力!AJ23&lt;&gt;"",SUBSTITUTE(製品型番から直接入力!AJ23,CHAR(10),""),"")</f>
        <v/>
      </c>
      <c r="L116" s="209" t="str">
        <f>IF(製品型番から直接入力!Q23="","",MID(製品型番から直接入力!H23,4,3))</f>
        <v/>
      </c>
      <c r="M116" s="209" t="str">
        <f>IF(製品型番から直接入力!Q23="","",MID(製品型番から直接入力!H23,7,1))</f>
        <v/>
      </c>
      <c r="N116" s="209" t="str">
        <f>IF(製品型番から直接入力!Q23="","",MID(製品型番から直接入力!H23,8,2))</f>
        <v/>
      </c>
      <c r="O116" s="209" t="str">
        <f>IF(製品型番から直接入力!Q23="","",MID(製品型番から直接入力!H23,10,1))</f>
        <v/>
      </c>
      <c r="P116" s="209" t="str">
        <f>IF(製品型番から直接入力!Q23="","",MID(製品型番から直接入力!H23,11,1))</f>
        <v/>
      </c>
    </row>
    <row r="117" spans="1:16" x14ac:dyDescent="0.4">
      <c r="A117" s="208" t="s">
        <v>1286</v>
      </c>
      <c r="B117" s="208" t="str">
        <f>IF(製品型番から直接入力!Q24&lt;&gt;"",MAX(B$1:B116)+1,"")</f>
        <v/>
      </c>
      <c r="C117" s="209" t="str">
        <f>IF(製品型番から直接入力!I24="","","W "&amp;製品型番から直接入力!I24&amp;"mm"&amp;"×"&amp;"H "&amp;製品型番から直接入力!J24&amp;"mm")</f>
        <v/>
      </c>
      <c r="D117" s="209"/>
      <c r="E117" s="209" t="str">
        <f>IF(製品型番から直接入力!I24="","",ROUNDDOWN(製品型番から直接入力!I24*製品型番から直接入力!J24/1000000,2))</f>
        <v/>
      </c>
      <c r="F117" s="210"/>
      <c r="G117" s="210" t="str">
        <f>IF(OR(製品型番から直接入力!Q24="",依頼書!$I$9&lt;&gt;"株式会社ＬＩＸＩＬ"),"",依頼書!$I$9)</f>
        <v/>
      </c>
      <c r="H117" s="209"/>
      <c r="I117" s="209" t="str">
        <f>IF(製品型番から直接入力!AH24&lt;&gt;"",SUBSTITUTE(製品型番から直接入力!AH24,CHAR(10),""),"")</f>
        <v/>
      </c>
      <c r="J117" s="209" t="str">
        <f>IF(製品型番から直接入力!AI24&lt;&gt;"",SUBSTITUTE(製品型番から直接入力!AI24,CHAR(10),""),"")</f>
        <v/>
      </c>
      <c r="K117" s="209" t="str">
        <f>IF(製品型番から直接入力!AJ24&lt;&gt;"",SUBSTITUTE(製品型番から直接入力!AJ24,CHAR(10),""),"")</f>
        <v/>
      </c>
      <c r="L117" s="209" t="str">
        <f>IF(製品型番から直接入力!Q24="","",MID(製品型番から直接入力!H24,4,3))</f>
        <v/>
      </c>
      <c r="M117" s="209" t="str">
        <f>IF(製品型番から直接入力!Q24="","",MID(製品型番から直接入力!H24,7,1))</f>
        <v/>
      </c>
      <c r="N117" s="209" t="str">
        <f>IF(製品型番から直接入力!Q24="","",MID(製品型番から直接入力!H24,8,2))</f>
        <v/>
      </c>
      <c r="O117" s="209" t="str">
        <f>IF(製品型番から直接入力!Q24="","",MID(製品型番から直接入力!H24,10,1))</f>
        <v/>
      </c>
      <c r="P117" s="209" t="str">
        <f>IF(製品型番から直接入力!Q24="","",MID(製品型番から直接入力!H24,11,1))</f>
        <v/>
      </c>
    </row>
    <row r="118" spans="1:16" x14ac:dyDescent="0.4">
      <c r="A118" s="208" t="s">
        <v>1287</v>
      </c>
      <c r="B118" s="208" t="str">
        <f>IF(製品型番から直接入力!Q25&lt;&gt;"",MAX(B$1:B117)+1,"")</f>
        <v/>
      </c>
      <c r="C118" s="209" t="str">
        <f>IF(製品型番から直接入力!I25="","","W "&amp;製品型番から直接入力!I25&amp;"mm"&amp;"×"&amp;"H "&amp;製品型番から直接入力!J25&amp;"mm")</f>
        <v/>
      </c>
      <c r="D118" s="209"/>
      <c r="E118" s="209" t="str">
        <f>IF(製品型番から直接入力!I25="","",ROUNDDOWN(製品型番から直接入力!I25*製品型番から直接入力!J25/1000000,2))</f>
        <v/>
      </c>
      <c r="F118" s="210"/>
      <c r="G118" s="210" t="str">
        <f>IF(OR(製品型番から直接入力!Q25="",依頼書!$I$9&lt;&gt;"株式会社ＬＩＸＩＬ"),"",依頼書!$I$9)</f>
        <v/>
      </c>
      <c r="H118" s="209"/>
      <c r="I118" s="209" t="str">
        <f>IF(製品型番から直接入力!AH25&lt;&gt;"",SUBSTITUTE(製品型番から直接入力!AH25,CHAR(10),""),"")</f>
        <v/>
      </c>
      <c r="J118" s="209" t="str">
        <f>IF(製品型番から直接入力!AI25&lt;&gt;"",SUBSTITUTE(製品型番から直接入力!AI25,CHAR(10),""),"")</f>
        <v/>
      </c>
      <c r="K118" s="209" t="str">
        <f>IF(製品型番から直接入力!AJ25&lt;&gt;"",SUBSTITUTE(製品型番から直接入力!AJ25,CHAR(10),""),"")</f>
        <v/>
      </c>
      <c r="L118" s="209" t="str">
        <f>IF(製品型番から直接入力!Q25="","",MID(製品型番から直接入力!H25,4,3))</f>
        <v/>
      </c>
      <c r="M118" s="209" t="str">
        <f>IF(製品型番から直接入力!Q25="","",MID(製品型番から直接入力!H25,7,1))</f>
        <v/>
      </c>
      <c r="N118" s="209" t="str">
        <f>IF(製品型番から直接入力!Q25="","",MID(製品型番から直接入力!H25,8,2))</f>
        <v/>
      </c>
      <c r="O118" s="209" t="str">
        <f>IF(製品型番から直接入力!Q25="","",MID(製品型番から直接入力!H25,10,1))</f>
        <v/>
      </c>
      <c r="P118" s="209" t="str">
        <f>IF(製品型番から直接入力!Q25="","",MID(製品型番から直接入力!H25,11,1))</f>
        <v/>
      </c>
    </row>
    <row r="119" spans="1:16" x14ac:dyDescent="0.4">
      <c r="A119" s="208" t="s">
        <v>1288</v>
      </c>
      <c r="B119" s="208" t="str">
        <f>IF(製品型番から直接入力!Q26&lt;&gt;"",MAX(B$1:B118)+1,"")</f>
        <v/>
      </c>
      <c r="C119" s="209" t="str">
        <f>IF(製品型番から直接入力!I26="","","W "&amp;製品型番から直接入力!I26&amp;"mm"&amp;"×"&amp;"H "&amp;製品型番から直接入力!J26&amp;"mm")</f>
        <v/>
      </c>
      <c r="D119" s="209"/>
      <c r="E119" s="209" t="str">
        <f>IF(製品型番から直接入力!I26="","",ROUNDDOWN(製品型番から直接入力!I26*製品型番から直接入力!J26/1000000,2))</f>
        <v/>
      </c>
      <c r="F119" s="210"/>
      <c r="G119" s="210" t="str">
        <f>IF(OR(製品型番から直接入力!Q26="",依頼書!$I$9&lt;&gt;"株式会社ＬＩＸＩＬ"),"",依頼書!$I$9)</f>
        <v/>
      </c>
      <c r="H119" s="209"/>
      <c r="I119" s="209" t="str">
        <f>IF(製品型番から直接入力!AH26&lt;&gt;"",SUBSTITUTE(製品型番から直接入力!AH26,CHAR(10),""),"")</f>
        <v/>
      </c>
      <c r="J119" s="209" t="str">
        <f>IF(製品型番から直接入力!AI26&lt;&gt;"",SUBSTITUTE(製品型番から直接入力!AI26,CHAR(10),""),"")</f>
        <v/>
      </c>
      <c r="K119" s="209" t="str">
        <f>IF(製品型番から直接入力!AJ26&lt;&gt;"",SUBSTITUTE(製品型番から直接入力!AJ26,CHAR(10),""),"")</f>
        <v/>
      </c>
      <c r="L119" s="209" t="str">
        <f>IF(製品型番から直接入力!Q26="","",MID(製品型番から直接入力!H26,4,3))</f>
        <v/>
      </c>
      <c r="M119" s="209" t="str">
        <f>IF(製品型番から直接入力!Q26="","",MID(製品型番から直接入力!H26,7,1))</f>
        <v/>
      </c>
      <c r="N119" s="209" t="str">
        <f>IF(製品型番から直接入力!Q26="","",MID(製品型番から直接入力!H26,8,2))</f>
        <v/>
      </c>
      <c r="O119" s="209" t="str">
        <f>IF(製品型番から直接入力!Q26="","",MID(製品型番から直接入力!H26,10,1))</f>
        <v/>
      </c>
      <c r="P119" s="209" t="str">
        <f>IF(製品型番から直接入力!Q26="","",MID(製品型番から直接入力!H26,11,1))</f>
        <v/>
      </c>
    </row>
    <row r="120" spans="1:16" x14ac:dyDescent="0.4">
      <c r="A120" s="208" t="s">
        <v>1289</v>
      </c>
      <c r="B120" s="208" t="str">
        <f>IF(製品型番から直接入力!Q27&lt;&gt;"",MAX(B$1:B119)+1,"")</f>
        <v/>
      </c>
      <c r="C120" s="209" t="str">
        <f>IF(製品型番から直接入力!I27="","","W "&amp;製品型番から直接入力!I27&amp;"mm"&amp;"×"&amp;"H "&amp;製品型番から直接入力!J27&amp;"mm")</f>
        <v/>
      </c>
      <c r="D120" s="209"/>
      <c r="E120" s="209" t="str">
        <f>IF(製品型番から直接入力!I27="","",ROUNDDOWN(製品型番から直接入力!I27*製品型番から直接入力!J27/1000000,2))</f>
        <v/>
      </c>
      <c r="F120" s="210"/>
      <c r="G120" s="210" t="str">
        <f>IF(OR(製品型番から直接入力!Q27="",依頼書!$I$9&lt;&gt;"株式会社ＬＩＸＩＬ"),"",依頼書!$I$9)</f>
        <v/>
      </c>
      <c r="H120" s="209"/>
      <c r="I120" s="209" t="str">
        <f>IF(製品型番から直接入力!AH27&lt;&gt;"",SUBSTITUTE(製品型番から直接入力!AH27,CHAR(10),""),"")</f>
        <v/>
      </c>
      <c r="J120" s="209" t="str">
        <f>IF(製品型番から直接入力!AI27&lt;&gt;"",SUBSTITUTE(製品型番から直接入力!AI27,CHAR(10),""),"")</f>
        <v/>
      </c>
      <c r="K120" s="209" t="str">
        <f>IF(製品型番から直接入力!AJ27&lt;&gt;"",SUBSTITUTE(製品型番から直接入力!AJ27,CHAR(10),""),"")</f>
        <v/>
      </c>
      <c r="L120" s="209" t="str">
        <f>IF(製品型番から直接入力!Q27="","",MID(製品型番から直接入力!H27,4,3))</f>
        <v/>
      </c>
      <c r="M120" s="209" t="str">
        <f>IF(製品型番から直接入力!Q27="","",MID(製品型番から直接入力!H27,7,1))</f>
        <v/>
      </c>
      <c r="N120" s="209" t="str">
        <f>IF(製品型番から直接入力!Q27="","",MID(製品型番から直接入力!H27,8,2))</f>
        <v/>
      </c>
      <c r="O120" s="209" t="str">
        <f>IF(製品型番から直接入力!Q27="","",MID(製品型番から直接入力!H27,10,1))</f>
        <v/>
      </c>
      <c r="P120" s="209" t="str">
        <f>IF(製品型番から直接入力!Q27="","",MID(製品型番から直接入力!H27,11,1))</f>
        <v/>
      </c>
    </row>
    <row r="121" spans="1:16" x14ac:dyDescent="0.4">
      <c r="A121" s="208" t="s">
        <v>1290</v>
      </c>
      <c r="B121" s="208" t="str">
        <f>IF(製品型番から直接入力!Q28&lt;&gt;"",MAX(B$1:B120)+1,"")</f>
        <v/>
      </c>
      <c r="C121" s="209" t="str">
        <f>IF(製品型番から直接入力!I28="","","W "&amp;製品型番から直接入力!I28&amp;"mm"&amp;"×"&amp;"H "&amp;製品型番から直接入力!J28&amp;"mm")</f>
        <v/>
      </c>
      <c r="D121" s="209"/>
      <c r="E121" s="209" t="str">
        <f>IF(製品型番から直接入力!I28="","",ROUNDDOWN(製品型番から直接入力!I28*製品型番から直接入力!J28/1000000,2))</f>
        <v/>
      </c>
      <c r="F121" s="210"/>
      <c r="G121" s="210" t="str">
        <f>IF(OR(製品型番から直接入力!Q28="",依頼書!$I$9&lt;&gt;"株式会社ＬＩＸＩＬ"),"",依頼書!$I$9)</f>
        <v/>
      </c>
      <c r="H121" s="209"/>
      <c r="I121" s="209" t="str">
        <f>IF(製品型番から直接入力!AH28&lt;&gt;"",SUBSTITUTE(製品型番から直接入力!AH28,CHAR(10),""),"")</f>
        <v/>
      </c>
      <c r="J121" s="209" t="str">
        <f>IF(製品型番から直接入力!AI28&lt;&gt;"",SUBSTITUTE(製品型番から直接入力!AI28,CHAR(10),""),"")</f>
        <v/>
      </c>
      <c r="K121" s="209" t="str">
        <f>IF(製品型番から直接入力!AJ28&lt;&gt;"",SUBSTITUTE(製品型番から直接入力!AJ28,CHAR(10),""),"")</f>
        <v/>
      </c>
      <c r="L121" s="209" t="str">
        <f>IF(製品型番から直接入力!Q28="","",MID(製品型番から直接入力!H28,4,3))</f>
        <v/>
      </c>
      <c r="M121" s="209" t="str">
        <f>IF(製品型番から直接入力!Q28="","",MID(製品型番から直接入力!H28,7,1))</f>
        <v/>
      </c>
      <c r="N121" s="209" t="str">
        <f>IF(製品型番から直接入力!Q28="","",MID(製品型番から直接入力!H28,8,2))</f>
        <v/>
      </c>
      <c r="O121" s="209" t="str">
        <f>IF(製品型番から直接入力!Q28="","",MID(製品型番から直接入力!H28,10,1))</f>
        <v/>
      </c>
      <c r="P121" s="209" t="str">
        <f>IF(製品型番から直接入力!Q28="","",MID(製品型番から直接入力!H28,11,1))</f>
        <v/>
      </c>
    </row>
    <row r="122" spans="1:16" x14ac:dyDescent="0.4">
      <c r="A122" s="208" t="s">
        <v>1291</v>
      </c>
      <c r="B122" s="208" t="str">
        <f>IF(製品型番から直接入力!Q29&lt;&gt;"",MAX(B$1:B121)+1,"")</f>
        <v/>
      </c>
      <c r="C122" s="209" t="str">
        <f>IF(製品型番から直接入力!I29="","","W "&amp;製品型番から直接入力!I29&amp;"mm"&amp;"×"&amp;"H "&amp;製品型番から直接入力!J29&amp;"mm")</f>
        <v/>
      </c>
      <c r="D122" s="209"/>
      <c r="E122" s="209" t="str">
        <f>IF(製品型番から直接入力!I29="","",ROUNDDOWN(製品型番から直接入力!I29*製品型番から直接入力!J29/1000000,2))</f>
        <v/>
      </c>
      <c r="F122" s="210"/>
      <c r="G122" s="210" t="str">
        <f>IF(OR(製品型番から直接入力!Q29="",依頼書!$I$9&lt;&gt;"株式会社ＬＩＸＩＬ"),"",依頼書!$I$9)</f>
        <v/>
      </c>
      <c r="H122" s="209"/>
      <c r="I122" s="209" t="str">
        <f>IF(製品型番から直接入力!AH29&lt;&gt;"",SUBSTITUTE(製品型番から直接入力!AH29,CHAR(10),""),"")</f>
        <v/>
      </c>
      <c r="J122" s="209" t="str">
        <f>IF(製品型番から直接入力!AI29&lt;&gt;"",SUBSTITUTE(製品型番から直接入力!AI29,CHAR(10),""),"")</f>
        <v/>
      </c>
      <c r="K122" s="209" t="str">
        <f>IF(製品型番から直接入力!AJ29&lt;&gt;"",SUBSTITUTE(製品型番から直接入力!AJ29,CHAR(10),""),"")</f>
        <v/>
      </c>
      <c r="L122" s="209" t="str">
        <f>IF(製品型番から直接入力!Q29="","",MID(製品型番から直接入力!H29,4,3))</f>
        <v/>
      </c>
      <c r="M122" s="209" t="str">
        <f>IF(製品型番から直接入力!Q29="","",MID(製品型番から直接入力!H29,7,1))</f>
        <v/>
      </c>
      <c r="N122" s="209" t="str">
        <f>IF(製品型番から直接入力!Q29="","",MID(製品型番から直接入力!H29,8,2))</f>
        <v/>
      </c>
      <c r="O122" s="209" t="str">
        <f>IF(製品型番から直接入力!Q29="","",MID(製品型番から直接入力!H29,10,1))</f>
        <v/>
      </c>
      <c r="P122" s="209" t="str">
        <f>IF(製品型番から直接入力!Q29="","",MID(製品型番から直接入力!H29,11,1))</f>
        <v/>
      </c>
    </row>
    <row r="123" spans="1:16" x14ac:dyDescent="0.4">
      <c r="A123" s="208" t="s">
        <v>1292</v>
      </c>
      <c r="B123" s="208" t="str">
        <f>IF(製品型番から直接入力!Q30&lt;&gt;"",MAX(B$1:B122)+1,"")</f>
        <v/>
      </c>
      <c r="C123" s="209" t="str">
        <f>IF(製品型番から直接入力!I30="","","W "&amp;製品型番から直接入力!I30&amp;"mm"&amp;"×"&amp;"H "&amp;製品型番から直接入力!J30&amp;"mm")</f>
        <v/>
      </c>
      <c r="D123" s="209"/>
      <c r="E123" s="209" t="str">
        <f>IF(製品型番から直接入力!I30="","",ROUNDDOWN(製品型番から直接入力!I30*製品型番から直接入力!J30/1000000,2))</f>
        <v/>
      </c>
      <c r="F123" s="210"/>
      <c r="G123" s="210" t="str">
        <f>IF(OR(製品型番から直接入力!Q30="",依頼書!$I$9&lt;&gt;"株式会社ＬＩＸＩＬ"),"",依頼書!$I$9)</f>
        <v/>
      </c>
      <c r="H123" s="209"/>
      <c r="I123" s="209" t="str">
        <f>IF(製品型番から直接入力!AH30&lt;&gt;"",SUBSTITUTE(製品型番から直接入力!AH30,CHAR(10),""),"")</f>
        <v/>
      </c>
      <c r="J123" s="209" t="str">
        <f>IF(製品型番から直接入力!AI30&lt;&gt;"",SUBSTITUTE(製品型番から直接入力!AI30,CHAR(10),""),"")</f>
        <v/>
      </c>
      <c r="K123" s="209" t="str">
        <f>IF(製品型番から直接入力!AJ30&lt;&gt;"",SUBSTITUTE(製品型番から直接入力!AJ30,CHAR(10),""),"")</f>
        <v/>
      </c>
      <c r="L123" s="209" t="str">
        <f>IF(製品型番から直接入力!Q30="","",MID(製品型番から直接入力!H30,4,3))</f>
        <v/>
      </c>
      <c r="M123" s="209" t="str">
        <f>IF(製品型番から直接入力!Q30="","",MID(製品型番から直接入力!H30,7,1))</f>
        <v/>
      </c>
      <c r="N123" s="209" t="str">
        <f>IF(製品型番から直接入力!Q30="","",MID(製品型番から直接入力!H30,8,2))</f>
        <v/>
      </c>
      <c r="O123" s="209" t="str">
        <f>IF(製品型番から直接入力!Q30="","",MID(製品型番から直接入力!H30,10,1))</f>
        <v/>
      </c>
      <c r="P123" s="209" t="str">
        <f>IF(製品型番から直接入力!Q30="","",MID(製品型番から直接入力!H30,11,1))</f>
        <v/>
      </c>
    </row>
    <row r="124" spans="1:16" x14ac:dyDescent="0.4">
      <c r="A124" s="208" t="s">
        <v>1293</v>
      </c>
      <c r="B124" s="208" t="str">
        <f>IF(製品型番から直接入力!Q31&lt;&gt;"",MAX(B$1:B123)+1,"")</f>
        <v/>
      </c>
      <c r="C124" s="209" t="str">
        <f>IF(製品型番から直接入力!I31="","","W "&amp;製品型番から直接入力!I31&amp;"mm"&amp;"×"&amp;"H "&amp;製品型番から直接入力!J31&amp;"mm")</f>
        <v/>
      </c>
      <c r="D124" s="209"/>
      <c r="E124" s="209" t="str">
        <f>IF(製品型番から直接入力!I31="","",ROUNDDOWN(製品型番から直接入力!I31*製品型番から直接入力!J31/1000000,2))</f>
        <v/>
      </c>
      <c r="F124" s="210"/>
      <c r="G124" s="210" t="str">
        <f>IF(OR(製品型番から直接入力!Q31="",依頼書!$I$9&lt;&gt;"株式会社ＬＩＸＩＬ"),"",依頼書!$I$9)</f>
        <v/>
      </c>
      <c r="H124" s="209"/>
      <c r="I124" s="209" t="str">
        <f>IF(製品型番から直接入力!AH31&lt;&gt;"",SUBSTITUTE(製品型番から直接入力!AH31,CHAR(10),""),"")</f>
        <v/>
      </c>
      <c r="J124" s="209" t="str">
        <f>IF(製品型番から直接入力!AI31&lt;&gt;"",SUBSTITUTE(製品型番から直接入力!AI31,CHAR(10),""),"")</f>
        <v/>
      </c>
      <c r="K124" s="209" t="str">
        <f>IF(製品型番から直接入力!AJ31&lt;&gt;"",SUBSTITUTE(製品型番から直接入力!AJ31,CHAR(10),""),"")</f>
        <v/>
      </c>
      <c r="L124" s="209" t="str">
        <f>IF(製品型番から直接入力!Q31="","",MID(製品型番から直接入力!H31,4,3))</f>
        <v/>
      </c>
      <c r="M124" s="209" t="str">
        <f>IF(製品型番から直接入力!Q31="","",MID(製品型番から直接入力!H31,7,1))</f>
        <v/>
      </c>
      <c r="N124" s="209" t="str">
        <f>IF(製品型番から直接入力!Q31="","",MID(製品型番から直接入力!H31,8,2))</f>
        <v/>
      </c>
      <c r="O124" s="209" t="str">
        <f>IF(製品型番から直接入力!Q31="","",MID(製品型番から直接入力!H31,10,1))</f>
        <v/>
      </c>
      <c r="P124" s="209" t="str">
        <f>IF(製品型番から直接入力!Q31="","",MID(製品型番から直接入力!H31,11,1))</f>
        <v/>
      </c>
    </row>
    <row r="125" spans="1:16" x14ac:dyDescent="0.4">
      <c r="A125" s="208" t="s">
        <v>1294</v>
      </c>
      <c r="B125" s="208" t="str">
        <f>IF(製品型番から直接入力!Q32&lt;&gt;"",MAX(B$1:B124)+1,"")</f>
        <v/>
      </c>
      <c r="C125" s="209" t="str">
        <f>IF(製品型番から直接入力!I32="","","W "&amp;製品型番から直接入力!I32&amp;"mm"&amp;"×"&amp;"H "&amp;製品型番から直接入力!J32&amp;"mm")</f>
        <v/>
      </c>
      <c r="D125" s="209"/>
      <c r="E125" s="209" t="str">
        <f>IF(製品型番から直接入力!I32="","",ROUNDDOWN(製品型番から直接入力!I32*製品型番から直接入力!J32/1000000,2))</f>
        <v/>
      </c>
      <c r="F125" s="210"/>
      <c r="G125" s="210" t="str">
        <f>IF(OR(製品型番から直接入力!Q32="",依頼書!$I$9&lt;&gt;"株式会社ＬＩＸＩＬ"),"",依頼書!$I$9)</f>
        <v/>
      </c>
      <c r="H125" s="209"/>
      <c r="I125" s="209" t="str">
        <f>IF(製品型番から直接入力!AH32&lt;&gt;"",SUBSTITUTE(製品型番から直接入力!AH32,CHAR(10),""),"")</f>
        <v/>
      </c>
      <c r="J125" s="209" t="str">
        <f>IF(製品型番から直接入力!AI32&lt;&gt;"",SUBSTITUTE(製品型番から直接入力!AI32,CHAR(10),""),"")</f>
        <v/>
      </c>
      <c r="K125" s="209" t="str">
        <f>IF(製品型番から直接入力!AJ32&lt;&gt;"",SUBSTITUTE(製品型番から直接入力!AJ32,CHAR(10),""),"")</f>
        <v/>
      </c>
      <c r="L125" s="209" t="str">
        <f>IF(製品型番から直接入力!Q32="","",MID(製品型番から直接入力!H32,4,3))</f>
        <v/>
      </c>
      <c r="M125" s="209" t="str">
        <f>IF(製品型番から直接入力!Q32="","",MID(製品型番から直接入力!H32,7,1))</f>
        <v/>
      </c>
      <c r="N125" s="209" t="str">
        <f>IF(製品型番から直接入力!Q32="","",MID(製品型番から直接入力!H32,8,2))</f>
        <v/>
      </c>
      <c r="O125" s="209" t="str">
        <f>IF(製品型番から直接入力!Q32="","",MID(製品型番から直接入力!H32,10,1))</f>
        <v/>
      </c>
      <c r="P125" s="209" t="str">
        <f>IF(製品型番から直接入力!Q32="","",MID(製品型番から直接入力!H32,11,1))</f>
        <v/>
      </c>
    </row>
    <row r="126" spans="1:16" x14ac:dyDescent="0.4">
      <c r="A126" s="208" t="s">
        <v>1295</v>
      </c>
      <c r="B126" s="208" t="str">
        <f>IF(製品型番から直接入力!Q33&lt;&gt;"",MAX(B$1:B125)+1,"")</f>
        <v/>
      </c>
      <c r="C126" s="209" t="str">
        <f>IF(製品型番から直接入力!I33="","","W "&amp;製品型番から直接入力!I33&amp;"mm"&amp;"×"&amp;"H "&amp;製品型番から直接入力!J33&amp;"mm")</f>
        <v/>
      </c>
      <c r="D126" s="209"/>
      <c r="E126" s="209" t="str">
        <f>IF(製品型番から直接入力!I33="","",ROUNDDOWN(製品型番から直接入力!I33*製品型番から直接入力!J33/1000000,2))</f>
        <v/>
      </c>
      <c r="F126" s="210"/>
      <c r="G126" s="210" t="str">
        <f>IF(OR(製品型番から直接入力!Q33="",依頼書!$I$9&lt;&gt;"株式会社ＬＩＸＩＬ"),"",依頼書!$I$9)</f>
        <v/>
      </c>
      <c r="H126" s="209"/>
      <c r="I126" s="209" t="str">
        <f>IF(製品型番から直接入力!AH33&lt;&gt;"",SUBSTITUTE(製品型番から直接入力!AH33,CHAR(10),""),"")</f>
        <v/>
      </c>
      <c r="J126" s="209" t="str">
        <f>IF(製品型番から直接入力!AI33&lt;&gt;"",SUBSTITUTE(製品型番から直接入力!AI33,CHAR(10),""),"")</f>
        <v/>
      </c>
      <c r="K126" s="209" t="str">
        <f>IF(製品型番から直接入力!AJ33&lt;&gt;"",SUBSTITUTE(製品型番から直接入力!AJ33,CHAR(10),""),"")</f>
        <v/>
      </c>
      <c r="L126" s="209" t="str">
        <f>IF(製品型番から直接入力!Q33="","",MID(製品型番から直接入力!H33,4,3))</f>
        <v/>
      </c>
      <c r="M126" s="209" t="str">
        <f>IF(製品型番から直接入力!Q33="","",MID(製品型番から直接入力!H33,7,1))</f>
        <v/>
      </c>
      <c r="N126" s="209" t="str">
        <f>IF(製品型番から直接入力!Q33="","",MID(製品型番から直接入力!H33,8,2))</f>
        <v/>
      </c>
      <c r="O126" s="209" t="str">
        <f>IF(製品型番から直接入力!Q33="","",MID(製品型番から直接入力!H33,10,1))</f>
        <v/>
      </c>
      <c r="P126" s="209" t="str">
        <f>IF(製品型番から直接入力!Q33="","",MID(製品型番から直接入力!H33,11,1))</f>
        <v/>
      </c>
    </row>
    <row r="127" spans="1:16" x14ac:dyDescent="0.4">
      <c r="A127" s="208" t="s">
        <v>1296</v>
      </c>
      <c r="B127" s="208" t="str">
        <f>IF(製品型番から直接入力!Q34&lt;&gt;"",MAX(B$1:B126)+1,"")</f>
        <v/>
      </c>
      <c r="C127" s="209" t="str">
        <f>IF(製品型番から直接入力!I34="","","W "&amp;製品型番から直接入力!I34&amp;"mm"&amp;"×"&amp;"H "&amp;製品型番から直接入力!J34&amp;"mm")</f>
        <v/>
      </c>
      <c r="D127" s="209"/>
      <c r="E127" s="209" t="str">
        <f>IF(製品型番から直接入力!I34="","",ROUNDDOWN(製品型番から直接入力!I34*製品型番から直接入力!J34/1000000,2))</f>
        <v/>
      </c>
      <c r="F127" s="210"/>
      <c r="G127" s="210" t="str">
        <f>IF(OR(製品型番から直接入力!Q34="",依頼書!$I$9&lt;&gt;"株式会社ＬＩＸＩＬ"),"",依頼書!$I$9)</f>
        <v/>
      </c>
      <c r="H127" s="209"/>
      <c r="I127" s="209" t="str">
        <f>IF(製品型番から直接入力!AH34&lt;&gt;"",SUBSTITUTE(製品型番から直接入力!AH34,CHAR(10),""),"")</f>
        <v/>
      </c>
      <c r="J127" s="209" t="str">
        <f>IF(製品型番から直接入力!AI34&lt;&gt;"",SUBSTITUTE(製品型番から直接入力!AI34,CHAR(10),""),"")</f>
        <v/>
      </c>
      <c r="K127" s="209" t="str">
        <f>IF(製品型番から直接入力!AJ34&lt;&gt;"",SUBSTITUTE(製品型番から直接入力!AJ34,CHAR(10),""),"")</f>
        <v/>
      </c>
      <c r="L127" s="209" t="str">
        <f>IF(製品型番から直接入力!Q34="","",MID(製品型番から直接入力!H34,4,3))</f>
        <v/>
      </c>
      <c r="M127" s="209" t="str">
        <f>IF(製品型番から直接入力!Q34="","",MID(製品型番から直接入力!H34,7,1))</f>
        <v/>
      </c>
      <c r="N127" s="209" t="str">
        <f>IF(製品型番から直接入力!Q34="","",MID(製品型番から直接入力!H34,8,2))</f>
        <v/>
      </c>
      <c r="O127" s="209" t="str">
        <f>IF(製品型番から直接入力!Q34="","",MID(製品型番から直接入力!H34,10,1))</f>
        <v/>
      </c>
      <c r="P127" s="209" t="str">
        <f>IF(製品型番から直接入力!Q34="","",MID(製品型番から直接入力!H34,11,1))</f>
        <v/>
      </c>
    </row>
    <row r="128" spans="1:16" x14ac:dyDescent="0.4">
      <c r="A128" s="208" t="s">
        <v>1297</v>
      </c>
      <c r="B128" s="208" t="str">
        <f>IF(製品型番から直接入力!Q35&lt;&gt;"",MAX(B$1:B127)+1,"")</f>
        <v/>
      </c>
      <c r="C128" s="209" t="str">
        <f>IF(製品型番から直接入力!I35="","","W "&amp;製品型番から直接入力!I35&amp;"mm"&amp;"×"&amp;"H "&amp;製品型番から直接入力!J35&amp;"mm")</f>
        <v/>
      </c>
      <c r="D128" s="209"/>
      <c r="E128" s="209" t="str">
        <f>IF(製品型番から直接入力!I35="","",ROUNDDOWN(製品型番から直接入力!I35*製品型番から直接入力!J35/1000000,2))</f>
        <v/>
      </c>
      <c r="F128" s="210"/>
      <c r="G128" s="210" t="str">
        <f>IF(OR(製品型番から直接入力!Q35="",依頼書!$I$9&lt;&gt;"株式会社ＬＩＸＩＬ"),"",依頼書!$I$9)</f>
        <v/>
      </c>
      <c r="H128" s="209"/>
      <c r="I128" s="209" t="str">
        <f>IF(製品型番から直接入力!AH35&lt;&gt;"",SUBSTITUTE(製品型番から直接入力!AH35,CHAR(10),""),"")</f>
        <v/>
      </c>
      <c r="J128" s="209" t="str">
        <f>IF(製品型番から直接入力!AI35&lt;&gt;"",SUBSTITUTE(製品型番から直接入力!AI35,CHAR(10),""),"")</f>
        <v/>
      </c>
      <c r="K128" s="209" t="str">
        <f>IF(製品型番から直接入力!AJ35&lt;&gt;"",SUBSTITUTE(製品型番から直接入力!AJ35,CHAR(10),""),"")</f>
        <v/>
      </c>
      <c r="L128" s="209" t="str">
        <f>IF(製品型番から直接入力!Q35="","",MID(製品型番から直接入力!H35,4,3))</f>
        <v/>
      </c>
      <c r="M128" s="209" t="str">
        <f>IF(製品型番から直接入力!Q35="","",MID(製品型番から直接入力!H35,7,1))</f>
        <v/>
      </c>
      <c r="N128" s="209" t="str">
        <f>IF(製品型番から直接入力!Q35="","",MID(製品型番から直接入力!H35,8,2))</f>
        <v/>
      </c>
      <c r="O128" s="209" t="str">
        <f>IF(製品型番から直接入力!Q35="","",MID(製品型番から直接入力!H35,10,1))</f>
        <v/>
      </c>
      <c r="P128" s="209" t="str">
        <f>IF(製品型番から直接入力!Q35="","",MID(製品型番から直接入力!H35,11,1))</f>
        <v/>
      </c>
    </row>
    <row r="129" spans="1:16" x14ac:dyDescent="0.4">
      <c r="A129" s="208" t="s">
        <v>1298</v>
      </c>
      <c r="B129" s="208" t="str">
        <f>IF(製品型番から直接入力!Q36&lt;&gt;"",MAX(B$1:B128)+1,"")</f>
        <v/>
      </c>
      <c r="C129" s="209" t="str">
        <f>IF(製品型番から直接入力!I36="","","W "&amp;製品型番から直接入力!I36&amp;"mm"&amp;"×"&amp;"H "&amp;製品型番から直接入力!J36&amp;"mm")</f>
        <v/>
      </c>
      <c r="D129" s="209"/>
      <c r="E129" s="209" t="str">
        <f>IF(製品型番から直接入力!I36="","",ROUNDDOWN(製品型番から直接入力!I36*製品型番から直接入力!J36/1000000,2))</f>
        <v/>
      </c>
      <c r="F129" s="210"/>
      <c r="G129" s="210" t="str">
        <f>IF(OR(製品型番から直接入力!Q36="",依頼書!$I$9&lt;&gt;"株式会社ＬＩＸＩＬ"),"",依頼書!$I$9)</f>
        <v/>
      </c>
      <c r="H129" s="209"/>
      <c r="I129" s="209" t="str">
        <f>IF(製品型番から直接入力!AH36&lt;&gt;"",SUBSTITUTE(製品型番から直接入力!AH36,CHAR(10),""),"")</f>
        <v/>
      </c>
      <c r="J129" s="209" t="str">
        <f>IF(製品型番から直接入力!AI36&lt;&gt;"",SUBSTITUTE(製品型番から直接入力!AI36,CHAR(10),""),"")</f>
        <v/>
      </c>
      <c r="K129" s="209" t="str">
        <f>IF(製品型番から直接入力!AJ36&lt;&gt;"",SUBSTITUTE(製品型番から直接入力!AJ36,CHAR(10),""),"")</f>
        <v/>
      </c>
      <c r="L129" s="209" t="str">
        <f>IF(製品型番から直接入力!Q36="","",MID(製品型番から直接入力!H36,4,3))</f>
        <v/>
      </c>
      <c r="M129" s="209" t="str">
        <f>IF(製品型番から直接入力!Q36="","",MID(製品型番から直接入力!H36,7,1))</f>
        <v/>
      </c>
      <c r="N129" s="209" t="str">
        <f>IF(製品型番から直接入力!Q36="","",MID(製品型番から直接入力!H36,8,2))</f>
        <v/>
      </c>
      <c r="O129" s="209" t="str">
        <f>IF(製品型番から直接入力!Q36="","",MID(製品型番から直接入力!H36,10,1))</f>
        <v/>
      </c>
      <c r="P129" s="209" t="str">
        <f>IF(製品型番から直接入力!Q36="","",MID(製品型番から直接入力!H36,11,1))</f>
        <v/>
      </c>
    </row>
    <row r="130" spans="1:16" x14ac:dyDescent="0.4">
      <c r="A130" s="208" t="s">
        <v>1299</v>
      </c>
      <c r="B130" s="208" t="str">
        <f>IF(製品型番から直接入力!Q37&lt;&gt;"",MAX(B$1:B129)+1,"")</f>
        <v/>
      </c>
      <c r="C130" s="209" t="str">
        <f>IF(製品型番から直接入力!I37="","","W "&amp;製品型番から直接入力!I37&amp;"mm"&amp;"×"&amp;"H "&amp;製品型番から直接入力!J37&amp;"mm")</f>
        <v/>
      </c>
      <c r="D130" s="209"/>
      <c r="E130" s="209" t="str">
        <f>IF(製品型番から直接入力!I37="","",ROUNDDOWN(製品型番から直接入力!I37*製品型番から直接入力!J37/1000000,2))</f>
        <v/>
      </c>
      <c r="F130" s="210"/>
      <c r="G130" s="210" t="str">
        <f>IF(OR(製品型番から直接入力!Q37="",依頼書!$I$9&lt;&gt;"株式会社ＬＩＸＩＬ"),"",依頼書!$I$9)</f>
        <v/>
      </c>
      <c r="H130" s="209"/>
      <c r="I130" s="209" t="str">
        <f>IF(製品型番から直接入力!AH37&lt;&gt;"",SUBSTITUTE(製品型番から直接入力!AH37,CHAR(10),""),"")</f>
        <v/>
      </c>
      <c r="J130" s="209" t="str">
        <f>IF(製品型番から直接入力!AI37&lt;&gt;"",SUBSTITUTE(製品型番から直接入力!AI37,CHAR(10),""),"")</f>
        <v/>
      </c>
      <c r="K130" s="209" t="str">
        <f>IF(製品型番から直接入力!AJ37&lt;&gt;"",SUBSTITUTE(製品型番から直接入力!AJ37,CHAR(10),""),"")</f>
        <v/>
      </c>
      <c r="L130" s="209" t="str">
        <f>IF(製品型番から直接入力!Q37="","",MID(製品型番から直接入力!H37,4,3))</f>
        <v/>
      </c>
      <c r="M130" s="209" t="str">
        <f>IF(製品型番から直接入力!Q37="","",MID(製品型番から直接入力!H37,7,1))</f>
        <v/>
      </c>
      <c r="N130" s="209" t="str">
        <f>IF(製品型番から直接入力!Q37="","",MID(製品型番から直接入力!H37,8,2))</f>
        <v/>
      </c>
      <c r="O130" s="209" t="str">
        <f>IF(製品型番から直接入力!Q37="","",MID(製品型番から直接入力!H37,10,1))</f>
        <v/>
      </c>
      <c r="P130" s="209" t="str">
        <f>IF(製品型番から直接入力!Q37="","",MID(製品型番から直接入力!H37,11,1))</f>
        <v/>
      </c>
    </row>
    <row r="131" spans="1:16" x14ac:dyDescent="0.4">
      <c r="A131" s="208" t="s">
        <v>1300</v>
      </c>
      <c r="B131" s="208" t="str">
        <f>IF(製品型番から直接入力!Q38&lt;&gt;"",MAX(B$1:B130)+1,"")</f>
        <v/>
      </c>
      <c r="C131" s="209" t="str">
        <f>IF(製品型番から直接入力!I38="","","W "&amp;製品型番から直接入力!I38&amp;"mm"&amp;"×"&amp;"H "&amp;製品型番から直接入力!J38&amp;"mm")</f>
        <v/>
      </c>
      <c r="D131" s="209"/>
      <c r="E131" s="209" t="str">
        <f>IF(製品型番から直接入力!I38="","",ROUNDDOWN(製品型番から直接入力!I38*製品型番から直接入力!J38/1000000,2))</f>
        <v/>
      </c>
      <c r="F131" s="210"/>
      <c r="G131" s="210" t="str">
        <f>IF(OR(製品型番から直接入力!Q38="",依頼書!$I$9&lt;&gt;"株式会社ＬＩＸＩＬ"),"",依頼書!$I$9)</f>
        <v/>
      </c>
      <c r="H131" s="209"/>
      <c r="I131" s="209" t="str">
        <f>IF(製品型番から直接入力!AH38&lt;&gt;"",SUBSTITUTE(製品型番から直接入力!AH38,CHAR(10),""),"")</f>
        <v/>
      </c>
      <c r="J131" s="209" t="str">
        <f>IF(製品型番から直接入力!AI38&lt;&gt;"",SUBSTITUTE(製品型番から直接入力!AI38,CHAR(10),""),"")</f>
        <v/>
      </c>
      <c r="K131" s="209" t="str">
        <f>IF(製品型番から直接入力!AJ38&lt;&gt;"",SUBSTITUTE(製品型番から直接入力!AJ38,CHAR(10),""),"")</f>
        <v/>
      </c>
      <c r="L131" s="209" t="str">
        <f>IF(製品型番から直接入力!Q38="","",MID(製品型番から直接入力!H38,4,3))</f>
        <v/>
      </c>
      <c r="M131" s="209" t="str">
        <f>IF(製品型番から直接入力!Q38="","",MID(製品型番から直接入力!H38,7,1))</f>
        <v/>
      </c>
      <c r="N131" s="209" t="str">
        <f>IF(製品型番から直接入力!Q38="","",MID(製品型番から直接入力!H38,8,2))</f>
        <v/>
      </c>
      <c r="O131" s="209" t="str">
        <f>IF(製品型番から直接入力!Q38="","",MID(製品型番から直接入力!H38,10,1))</f>
        <v/>
      </c>
      <c r="P131" s="209" t="str">
        <f>IF(製品型番から直接入力!Q38="","",MID(製品型番から直接入力!H38,11,1))</f>
        <v/>
      </c>
    </row>
    <row r="132" spans="1:16" x14ac:dyDescent="0.4">
      <c r="A132" s="208" t="s">
        <v>1301</v>
      </c>
      <c r="B132" s="208" t="str">
        <f>IF(製品型番から直接入力!Q39&lt;&gt;"",MAX(B$1:B131)+1,"")</f>
        <v/>
      </c>
      <c r="C132" s="209" t="str">
        <f>IF(製品型番から直接入力!I39="","","W "&amp;製品型番から直接入力!I39&amp;"mm"&amp;"×"&amp;"H "&amp;製品型番から直接入力!J39&amp;"mm")</f>
        <v/>
      </c>
      <c r="D132" s="209"/>
      <c r="E132" s="209" t="str">
        <f>IF(製品型番から直接入力!I39="","",ROUNDDOWN(製品型番から直接入力!I39*製品型番から直接入力!J39/1000000,2))</f>
        <v/>
      </c>
      <c r="F132" s="210"/>
      <c r="G132" s="210" t="str">
        <f>IF(OR(製品型番から直接入力!Q39="",依頼書!$I$9&lt;&gt;"株式会社ＬＩＸＩＬ"),"",依頼書!$I$9)</f>
        <v/>
      </c>
      <c r="H132" s="209"/>
      <c r="I132" s="209" t="str">
        <f>IF(製品型番から直接入力!AH39&lt;&gt;"",SUBSTITUTE(製品型番から直接入力!AH39,CHAR(10),""),"")</f>
        <v/>
      </c>
      <c r="J132" s="209" t="str">
        <f>IF(製品型番から直接入力!AI39&lt;&gt;"",SUBSTITUTE(製品型番から直接入力!AI39,CHAR(10),""),"")</f>
        <v/>
      </c>
      <c r="K132" s="209" t="str">
        <f>IF(製品型番から直接入力!AJ39&lt;&gt;"",SUBSTITUTE(製品型番から直接入力!AJ39,CHAR(10),""),"")</f>
        <v/>
      </c>
      <c r="L132" s="209" t="str">
        <f>IF(製品型番から直接入力!Q39="","",MID(製品型番から直接入力!H39,4,3))</f>
        <v/>
      </c>
      <c r="M132" s="209" t="str">
        <f>IF(製品型番から直接入力!Q39="","",MID(製品型番から直接入力!H39,7,1))</f>
        <v/>
      </c>
      <c r="N132" s="209" t="str">
        <f>IF(製品型番から直接入力!Q39="","",MID(製品型番から直接入力!H39,8,2))</f>
        <v/>
      </c>
      <c r="O132" s="209" t="str">
        <f>IF(製品型番から直接入力!Q39="","",MID(製品型番から直接入力!H39,10,1))</f>
        <v/>
      </c>
      <c r="P132" s="209" t="str">
        <f>IF(製品型番から直接入力!Q39="","",MID(製品型番から直接入力!H39,11,1))</f>
        <v/>
      </c>
    </row>
    <row r="133" spans="1:16" x14ac:dyDescent="0.4">
      <c r="A133" s="208" t="s">
        <v>1302</v>
      </c>
      <c r="B133" s="208" t="str">
        <f>IF(製品型番から直接入力!Q40&lt;&gt;"",MAX(B$1:B132)+1,"")</f>
        <v/>
      </c>
      <c r="C133" s="209" t="str">
        <f>IF(製品型番から直接入力!I40="","","W "&amp;製品型番から直接入力!I40&amp;"mm"&amp;"×"&amp;"H "&amp;製品型番から直接入力!J40&amp;"mm")</f>
        <v/>
      </c>
      <c r="D133" s="209"/>
      <c r="E133" s="209" t="str">
        <f>IF(製品型番から直接入力!I40="","",ROUNDDOWN(製品型番から直接入力!I40*製品型番から直接入力!J40/1000000,2))</f>
        <v/>
      </c>
      <c r="F133" s="210"/>
      <c r="G133" s="210" t="str">
        <f>IF(OR(製品型番から直接入力!Q40="",依頼書!$I$9&lt;&gt;"株式会社ＬＩＸＩＬ"),"",依頼書!$I$9)</f>
        <v/>
      </c>
      <c r="H133" s="209"/>
      <c r="I133" s="209" t="str">
        <f>IF(製品型番から直接入力!AH40&lt;&gt;"",SUBSTITUTE(製品型番から直接入力!AH40,CHAR(10),""),"")</f>
        <v/>
      </c>
      <c r="J133" s="209" t="str">
        <f>IF(製品型番から直接入力!AI40&lt;&gt;"",SUBSTITUTE(製品型番から直接入力!AI40,CHAR(10),""),"")</f>
        <v/>
      </c>
      <c r="K133" s="209" t="str">
        <f>IF(製品型番から直接入力!AJ40&lt;&gt;"",SUBSTITUTE(製品型番から直接入力!AJ40,CHAR(10),""),"")</f>
        <v/>
      </c>
      <c r="L133" s="209" t="str">
        <f>IF(製品型番から直接入力!Q40="","",MID(製品型番から直接入力!H40,4,3))</f>
        <v/>
      </c>
      <c r="M133" s="209" t="str">
        <f>IF(製品型番から直接入力!Q40="","",MID(製品型番から直接入力!H40,7,1))</f>
        <v/>
      </c>
      <c r="N133" s="209" t="str">
        <f>IF(製品型番から直接入力!Q40="","",MID(製品型番から直接入力!H40,8,2))</f>
        <v/>
      </c>
      <c r="O133" s="209" t="str">
        <f>IF(製品型番から直接入力!Q40="","",MID(製品型番から直接入力!H40,10,1))</f>
        <v/>
      </c>
      <c r="P133" s="209" t="str">
        <f>IF(製品型番から直接入力!Q40="","",MID(製品型番から直接入力!H40,11,1))</f>
        <v/>
      </c>
    </row>
    <row r="134" spans="1:16" x14ac:dyDescent="0.4">
      <c r="A134" s="208" t="s">
        <v>1303</v>
      </c>
      <c r="B134" s="208" t="str">
        <f>IF(製品型番から直接入力!Q41&lt;&gt;"",MAX(B$1:B133)+1,"")</f>
        <v/>
      </c>
      <c r="C134" s="209" t="str">
        <f>IF(製品型番から直接入力!I41="","","W "&amp;製品型番から直接入力!I41&amp;"mm"&amp;"×"&amp;"H "&amp;製品型番から直接入力!J41&amp;"mm")</f>
        <v/>
      </c>
      <c r="D134" s="209"/>
      <c r="E134" s="209" t="str">
        <f>IF(製品型番から直接入力!I41="","",ROUNDDOWN(製品型番から直接入力!I41*製品型番から直接入力!J41/1000000,2))</f>
        <v/>
      </c>
      <c r="F134" s="210"/>
      <c r="G134" s="210" t="str">
        <f>IF(OR(製品型番から直接入力!Q41="",依頼書!$I$9&lt;&gt;"株式会社ＬＩＸＩＬ"),"",依頼書!$I$9)</f>
        <v/>
      </c>
      <c r="H134" s="209"/>
      <c r="I134" s="209" t="str">
        <f>IF(製品型番から直接入力!AH41&lt;&gt;"",SUBSTITUTE(製品型番から直接入力!AH41,CHAR(10),""),"")</f>
        <v/>
      </c>
      <c r="J134" s="209" t="str">
        <f>IF(製品型番から直接入力!AI41&lt;&gt;"",SUBSTITUTE(製品型番から直接入力!AI41,CHAR(10),""),"")</f>
        <v/>
      </c>
      <c r="K134" s="209" t="str">
        <f>IF(製品型番から直接入力!AJ41&lt;&gt;"",SUBSTITUTE(製品型番から直接入力!AJ41,CHAR(10),""),"")</f>
        <v/>
      </c>
      <c r="L134" s="209" t="str">
        <f>IF(製品型番から直接入力!Q41="","",MID(製品型番から直接入力!H41,4,3))</f>
        <v/>
      </c>
      <c r="M134" s="209" t="str">
        <f>IF(製品型番から直接入力!Q41="","",MID(製品型番から直接入力!H41,7,1))</f>
        <v/>
      </c>
      <c r="N134" s="209" t="str">
        <f>IF(製品型番から直接入力!Q41="","",MID(製品型番から直接入力!H41,8,2))</f>
        <v/>
      </c>
      <c r="O134" s="209" t="str">
        <f>IF(製品型番から直接入力!Q41="","",MID(製品型番から直接入力!H41,10,1))</f>
        <v/>
      </c>
      <c r="P134" s="209" t="str">
        <f>IF(製品型番から直接入力!Q41="","",MID(製品型番から直接入力!H41,11,1))</f>
        <v/>
      </c>
    </row>
    <row r="135" spans="1:16" x14ac:dyDescent="0.4">
      <c r="A135" s="208" t="s">
        <v>1304</v>
      </c>
      <c r="B135" s="208" t="str">
        <f>IF(製品型番から直接入力!Q42&lt;&gt;"",MAX(B$1:B134)+1,"")</f>
        <v/>
      </c>
      <c r="C135" s="209" t="str">
        <f>IF(製品型番から直接入力!I42="","","W "&amp;製品型番から直接入力!I42&amp;"mm"&amp;"×"&amp;"H "&amp;製品型番から直接入力!J42&amp;"mm")</f>
        <v/>
      </c>
      <c r="D135" s="209"/>
      <c r="E135" s="209" t="str">
        <f>IF(製品型番から直接入力!I42="","",ROUNDDOWN(製品型番から直接入力!I42*製品型番から直接入力!J42/1000000,2))</f>
        <v/>
      </c>
      <c r="F135" s="210"/>
      <c r="G135" s="210" t="str">
        <f>IF(OR(製品型番から直接入力!Q42="",依頼書!$I$9&lt;&gt;"株式会社ＬＩＸＩＬ"),"",依頼書!$I$9)</f>
        <v/>
      </c>
      <c r="H135" s="209"/>
      <c r="I135" s="209" t="str">
        <f>IF(製品型番から直接入力!AH42&lt;&gt;"",SUBSTITUTE(製品型番から直接入力!AH42,CHAR(10),""),"")</f>
        <v/>
      </c>
      <c r="J135" s="209" t="str">
        <f>IF(製品型番から直接入力!AI42&lt;&gt;"",SUBSTITUTE(製品型番から直接入力!AI42,CHAR(10),""),"")</f>
        <v/>
      </c>
      <c r="K135" s="209" t="str">
        <f>IF(製品型番から直接入力!AJ42&lt;&gt;"",SUBSTITUTE(製品型番から直接入力!AJ42,CHAR(10),""),"")</f>
        <v/>
      </c>
      <c r="L135" s="209" t="str">
        <f>IF(製品型番から直接入力!Q42="","",MID(製品型番から直接入力!H42,4,3))</f>
        <v/>
      </c>
      <c r="M135" s="209" t="str">
        <f>IF(製品型番から直接入力!Q42="","",MID(製品型番から直接入力!H42,7,1))</f>
        <v/>
      </c>
      <c r="N135" s="209" t="str">
        <f>IF(製品型番から直接入力!Q42="","",MID(製品型番から直接入力!H42,8,2))</f>
        <v/>
      </c>
      <c r="O135" s="209" t="str">
        <f>IF(製品型番から直接入力!Q42="","",MID(製品型番から直接入力!H42,10,1))</f>
        <v/>
      </c>
      <c r="P135" s="209" t="str">
        <f>IF(製品型番から直接入力!Q42="","",MID(製品型番から直接入力!H42,11,1))</f>
        <v/>
      </c>
    </row>
    <row r="136" spans="1:16" x14ac:dyDescent="0.4">
      <c r="A136" s="208" t="s">
        <v>1305</v>
      </c>
      <c r="B136" s="208" t="str">
        <f>IF(製品型番から直接入力!Q43&lt;&gt;"",MAX(B$1:B135)+1,"")</f>
        <v/>
      </c>
      <c r="C136" s="209" t="str">
        <f>IF(製品型番から直接入力!I43="","","W "&amp;製品型番から直接入力!I43&amp;"mm"&amp;"×"&amp;"H "&amp;製品型番から直接入力!J43&amp;"mm")</f>
        <v/>
      </c>
      <c r="D136" s="209"/>
      <c r="E136" s="209" t="str">
        <f>IF(製品型番から直接入力!I43="","",ROUNDDOWN(製品型番から直接入力!I43*製品型番から直接入力!J43/1000000,2))</f>
        <v/>
      </c>
      <c r="F136" s="210"/>
      <c r="G136" s="210" t="str">
        <f>IF(OR(製品型番から直接入力!Q43="",依頼書!$I$9&lt;&gt;"株式会社ＬＩＸＩＬ"),"",依頼書!$I$9)</f>
        <v/>
      </c>
      <c r="H136" s="209"/>
      <c r="I136" s="209" t="str">
        <f>IF(製品型番から直接入力!AH43&lt;&gt;"",SUBSTITUTE(製品型番から直接入力!AH43,CHAR(10),""),"")</f>
        <v/>
      </c>
      <c r="J136" s="209" t="str">
        <f>IF(製品型番から直接入力!AI43&lt;&gt;"",SUBSTITUTE(製品型番から直接入力!AI43,CHAR(10),""),"")</f>
        <v/>
      </c>
      <c r="K136" s="209" t="str">
        <f>IF(製品型番から直接入力!AJ43&lt;&gt;"",SUBSTITUTE(製品型番から直接入力!AJ43,CHAR(10),""),"")</f>
        <v/>
      </c>
      <c r="L136" s="209" t="str">
        <f>IF(製品型番から直接入力!Q43="","",MID(製品型番から直接入力!H43,4,3))</f>
        <v/>
      </c>
      <c r="M136" s="209" t="str">
        <f>IF(製品型番から直接入力!Q43="","",MID(製品型番から直接入力!H43,7,1))</f>
        <v/>
      </c>
      <c r="N136" s="209" t="str">
        <f>IF(製品型番から直接入力!Q43="","",MID(製品型番から直接入力!H43,8,2))</f>
        <v/>
      </c>
      <c r="O136" s="209" t="str">
        <f>IF(製品型番から直接入力!Q43="","",MID(製品型番から直接入力!H43,10,1))</f>
        <v/>
      </c>
      <c r="P136" s="209" t="str">
        <f>IF(製品型番から直接入力!Q43="","",MID(製品型番から直接入力!H43,11,1))</f>
        <v/>
      </c>
    </row>
    <row r="137" spans="1:16" x14ac:dyDescent="0.4">
      <c r="A137" s="208" t="s">
        <v>1306</v>
      </c>
      <c r="B137" s="208" t="str">
        <f>IF(製品型番から直接入力!Q44&lt;&gt;"",MAX(B$1:B136)+1,"")</f>
        <v/>
      </c>
      <c r="C137" s="209" t="str">
        <f>IF(製品型番から直接入力!I44="","","W "&amp;製品型番から直接入力!I44&amp;"mm"&amp;"×"&amp;"H "&amp;製品型番から直接入力!J44&amp;"mm")</f>
        <v/>
      </c>
      <c r="D137" s="209"/>
      <c r="E137" s="209" t="str">
        <f>IF(製品型番から直接入力!I44="","",ROUNDDOWN(製品型番から直接入力!I44*製品型番から直接入力!J44/1000000,2))</f>
        <v/>
      </c>
      <c r="F137" s="210"/>
      <c r="G137" s="210" t="str">
        <f>IF(OR(製品型番から直接入力!Q44="",依頼書!$I$9&lt;&gt;"株式会社ＬＩＸＩＬ"),"",依頼書!$I$9)</f>
        <v/>
      </c>
      <c r="H137" s="209"/>
      <c r="I137" s="209" t="str">
        <f>IF(製品型番から直接入力!AH44&lt;&gt;"",SUBSTITUTE(製品型番から直接入力!AH44,CHAR(10),""),"")</f>
        <v/>
      </c>
      <c r="J137" s="209" t="str">
        <f>IF(製品型番から直接入力!AI44&lt;&gt;"",SUBSTITUTE(製品型番から直接入力!AI44,CHAR(10),""),"")</f>
        <v/>
      </c>
      <c r="K137" s="209" t="str">
        <f>IF(製品型番から直接入力!AJ44&lt;&gt;"",SUBSTITUTE(製品型番から直接入力!AJ44,CHAR(10),""),"")</f>
        <v/>
      </c>
      <c r="L137" s="209" t="str">
        <f>IF(製品型番から直接入力!Q44="","",MID(製品型番から直接入力!H44,4,3))</f>
        <v/>
      </c>
      <c r="M137" s="209" t="str">
        <f>IF(製品型番から直接入力!Q44="","",MID(製品型番から直接入力!H44,7,1))</f>
        <v/>
      </c>
      <c r="N137" s="209" t="str">
        <f>IF(製品型番から直接入力!Q44="","",MID(製品型番から直接入力!H44,8,2))</f>
        <v/>
      </c>
      <c r="O137" s="209" t="str">
        <f>IF(製品型番から直接入力!Q44="","",MID(製品型番から直接入力!H44,10,1))</f>
        <v/>
      </c>
      <c r="P137" s="209" t="str">
        <f>IF(製品型番から直接入力!Q44="","",MID(製品型番から直接入力!H44,11,1))</f>
        <v/>
      </c>
    </row>
    <row r="138" spans="1:16" x14ac:dyDescent="0.4">
      <c r="A138" s="208" t="s">
        <v>1307</v>
      </c>
      <c r="B138" s="208" t="str">
        <f>IF(製品型番から直接入力!Q45&lt;&gt;"",MAX(B$1:B137)+1,"")</f>
        <v/>
      </c>
      <c r="C138" s="209" t="str">
        <f>IF(製品型番から直接入力!I45="","","W "&amp;製品型番から直接入力!I45&amp;"mm"&amp;"×"&amp;"H "&amp;製品型番から直接入力!J45&amp;"mm")</f>
        <v/>
      </c>
      <c r="D138" s="209"/>
      <c r="E138" s="209" t="str">
        <f>IF(製品型番から直接入力!I45="","",ROUNDDOWN(製品型番から直接入力!I45*製品型番から直接入力!J45/1000000,2))</f>
        <v/>
      </c>
      <c r="F138" s="210"/>
      <c r="G138" s="210" t="str">
        <f>IF(OR(製品型番から直接入力!Q45="",依頼書!$I$9&lt;&gt;"株式会社ＬＩＸＩＬ"),"",依頼書!$I$9)</f>
        <v/>
      </c>
      <c r="H138" s="209"/>
      <c r="I138" s="209" t="str">
        <f>IF(製品型番から直接入力!AH45&lt;&gt;"",SUBSTITUTE(製品型番から直接入力!AH45,CHAR(10),""),"")</f>
        <v/>
      </c>
      <c r="J138" s="209" t="str">
        <f>IF(製品型番から直接入力!AI45&lt;&gt;"",SUBSTITUTE(製品型番から直接入力!AI45,CHAR(10),""),"")</f>
        <v/>
      </c>
      <c r="K138" s="209" t="str">
        <f>IF(製品型番から直接入力!AJ45&lt;&gt;"",SUBSTITUTE(製品型番から直接入力!AJ45,CHAR(10),""),"")</f>
        <v/>
      </c>
      <c r="L138" s="209" t="str">
        <f>IF(製品型番から直接入力!Q45="","",MID(製品型番から直接入力!H45,4,3))</f>
        <v/>
      </c>
      <c r="M138" s="209" t="str">
        <f>IF(製品型番から直接入力!Q45="","",MID(製品型番から直接入力!H45,7,1))</f>
        <v/>
      </c>
      <c r="N138" s="209" t="str">
        <f>IF(製品型番から直接入力!Q45="","",MID(製品型番から直接入力!H45,8,2))</f>
        <v/>
      </c>
      <c r="O138" s="209" t="str">
        <f>IF(製品型番から直接入力!Q45="","",MID(製品型番から直接入力!H45,10,1))</f>
        <v/>
      </c>
      <c r="P138" s="209" t="str">
        <f>IF(製品型番から直接入力!Q45="","",MID(製品型番から直接入力!H45,11,1))</f>
        <v/>
      </c>
    </row>
    <row r="139" spans="1:16" x14ac:dyDescent="0.4">
      <c r="A139" s="208" t="s">
        <v>1308</v>
      </c>
      <c r="B139" s="208" t="str">
        <f>IF(製品型番から直接入力!Q46&lt;&gt;"",MAX(B$1:B138)+1,"")</f>
        <v/>
      </c>
      <c r="C139" s="209" t="str">
        <f>IF(製品型番から直接入力!I46="","","W "&amp;製品型番から直接入力!I46&amp;"mm"&amp;"×"&amp;"H "&amp;製品型番から直接入力!J46&amp;"mm")</f>
        <v/>
      </c>
      <c r="D139" s="209"/>
      <c r="E139" s="209" t="str">
        <f>IF(製品型番から直接入力!I46="","",ROUNDDOWN(製品型番から直接入力!I46*製品型番から直接入力!J46/1000000,2))</f>
        <v/>
      </c>
      <c r="F139" s="210"/>
      <c r="G139" s="210" t="str">
        <f>IF(OR(製品型番から直接入力!Q46="",依頼書!$I$9&lt;&gt;"株式会社ＬＩＸＩＬ"),"",依頼書!$I$9)</f>
        <v/>
      </c>
      <c r="H139" s="209"/>
      <c r="I139" s="209" t="str">
        <f>IF(製品型番から直接入力!AH46&lt;&gt;"",SUBSTITUTE(製品型番から直接入力!AH46,CHAR(10),""),"")</f>
        <v/>
      </c>
      <c r="J139" s="209" t="str">
        <f>IF(製品型番から直接入力!AI46&lt;&gt;"",SUBSTITUTE(製品型番から直接入力!AI46,CHAR(10),""),"")</f>
        <v/>
      </c>
      <c r="K139" s="209" t="str">
        <f>IF(製品型番から直接入力!AJ46&lt;&gt;"",SUBSTITUTE(製品型番から直接入力!AJ46,CHAR(10),""),"")</f>
        <v/>
      </c>
      <c r="L139" s="209" t="str">
        <f>IF(製品型番から直接入力!Q46="","",MID(製品型番から直接入力!H46,4,3))</f>
        <v/>
      </c>
      <c r="M139" s="209" t="str">
        <f>IF(製品型番から直接入力!Q46="","",MID(製品型番から直接入力!H46,7,1))</f>
        <v/>
      </c>
      <c r="N139" s="209" t="str">
        <f>IF(製品型番から直接入力!Q46="","",MID(製品型番から直接入力!H46,8,2))</f>
        <v/>
      </c>
      <c r="O139" s="209" t="str">
        <f>IF(製品型番から直接入力!Q46="","",MID(製品型番から直接入力!H46,10,1))</f>
        <v/>
      </c>
      <c r="P139" s="209" t="str">
        <f>IF(製品型番から直接入力!Q46="","",MID(製品型番から直接入力!H46,11,1))</f>
        <v/>
      </c>
    </row>
    <row r="140" spans="1:16" x14ac:dyDescent="0.4">
      <c r="A140" s="208" t="s">
        <v>1309</v>
      </c>
      <c r="B140" s="208" t="str">
        <f>IF(製品型番から直接入力!Q47&lt;&gt;"",MAX(B$1:B139)+1,"")</f>
        <v/>
      </c>
      <c r="C140" s="209" t="str">
        <f>IF(製品型番から直接入力!I47="","","W "&amp;製品型番から直接入力!I47&amp;"mm"&amp;"×"&amp;"H "&amp;製品型番から直接入力!J47&amp;"mm")</f>
        <v/>
      </c>
      <c r="D140" s="209"/>
      <c r="E140" s="209" t="str">
        <f>IF(製品型番から直接入力!I47="","",ROUNDDOWN(製品型番から直接入力!I47*製品型番から直接入力!J47/1000000,2))</f>
        <v/>
      </c>
      <c r="F140" s="210"/>
      <c r="G140" s="210" t="str">
        <f>IF(OR(製品型番から直接入力!Q47="",依頼書!$I$9&lt;&gt;"株式会社ＬＩＸＩＬ"),"",依頼書!$I$9)</f>
        <v/>
      </c>
      <c r="H140" s="209"/>
      <c r="I140" s="209" t="str">
        <f>IF(製品型番から直接入力!AH47&lt;&gt;"",SUBSTITUTE(製品型番から直接入力!AH47,CHAR(10),""),"")</f>
        <v/>
      </c>
      <c r="J140" s="209" t="str">
        <f>IF(製品型番から直接入力!AI47&lt;&gt;"",SUBSTITUTE(製品型番から直接入力!AI47,CHAR(10),""),"")</f>
        <v/>
      </c>
      <c r="K140" s="209" t="str">
        <f>IF(製品型番から直接入力!AJ47&lt;&gt;"",SUBSTITUTE(製品型番から直接入力!AJ47,CHAR(10),""),"")</f>
        <v/>
      </c>
      <c r="L140" s="209" t="str">
        <f>IF(製品型番から直接入力!Q47="","",MID(製品型番から直接入力!H47,4,3))</f>
        <v/>
      </c>
      <c r="M140" s="209" t="str">
        <f>IF(製品型番から直接入力!Q47="","",MID(製品型番から直接入力!H47,7,1))</f>
        <v/>
      </c>
      <c r="N140" s="209" t="str">
        <f>IF(製品型番から直接入力!Q47="","",MID(製品型番から直接入力!H47,8,2))</f>
        <v/>
      </c>
      <c r="O140" s="209" t="str">
        <f>IF(製品型番から直接入力!Q47="","",MID(製品型番から直接入力!H47,10,1))</f>
        <v/>
      </c>
      <c r="P140" s="209" t="str">
        <f>IF(製品型番から直接入力!Q47="","",MID(製品型番から直接入力!H47,11,1))</f>
        <v/>
      </c>
    </row>
    <row r="141" spans="1:16" x14ac:dyDescent="0.4">
      <c r="A141" s="208" t="s">
        <v>1310</v>
      </c>
      <c r="B141" s="208" t="str">
        <f>IF(製品型番から直接入力!Q48&lt;&gt;"",MAX(B$1:B140)+1,"")</f>
        <v/>
      </c>
      <c r="C141" s="209" t="str">
        <f>IF(製品型番から直接入力!I48="","","W "&amp;製品型番から直接入力!I48&amp;"mm"&amp;"×"&amp;"H "&amp;製品型番から直接入力!J48&amp;"mm")</f>
        <v/>
      </c>
      <c r="D141" s="209"/>
      <c r="E141" s="209" t="str">
        <f>IF(製品型番から直接入力!I48="","",ROUNDDOWN(製品型番から直接入力!I48*製品型番から直接入力!J48/1000000,2))</f>
        <v/>
      </c>
      <c r="F141" s="210"/>
      <c r="G141" s="210" t="str">
        <f>IF(OR(製品型番から直接入力!Q48="",依頼書!$I$9&lt;&gt;"株式会社ＬＩＸＩＬ"),"",依頼書!$I$9)</f>
        <v/>
      </c>
      <c r="H141" s="209"/>
      <c r="I141" s="209" t="str">
        <f>IF(製品型番から直接入力!AH48&lt;&gt;"",SUBSTITUTE(製品型番から直接入力!AH48,CHAR(10),""),"")</f>
        <v/>
      </c>
      <c r="J141" s="209" t="str">
        <f>IF(製品型番から直接入力!AI48&lt;&gt;"",SUBSTITUTE(製品型番から直接入力!AI48,CHAR(10),""),"")</f>
        <v/>
      </c>
      <c r="K141" s="209" t="str">
        <f>IF(製品型番から直接入力!AJ48&lt;&gt;"",SUBSTITUTE(製品型番から直接入力!AJ48,CHAR(10),""),"")</f>
        <v/>
      </c>
      <c r="L141" s="209" t="str">
        <f>IF(製品型番から直接入力!Q48="","",MID(製品型番から直接入力!H48,4,3))</f>
        <v/>
      </c>
      <c r="M141" s="209" t="str">
        <f>IF(製品型番から直接入力!Q48="","",MID(製品型番から直接入力!H48,7,1))</f>
        <v/>
      </c>
      <c r="N141" s="209" t="str">
        <f>IF(製品型番から直接入力!Q48="","",MID(製品型番から直接入力!H48,8,2))</f>
        <v/>
      </c>
      <c r="O141" s="209" t="str">
        <f>IF(製品型番から直接入力!Q48="","",MID(製品型番から直接入力!H48,10,1))</f>
        <v/>
      </c>
      <c r="P141" s="209" t="str">
        <f>IF(製品型番から直接入力!Q48="","",MID(製品型番から直接入力!H48,11,1))</f>
        <v/>
      </c>
    </row>
    <row r="142" spans="1:16" x14ac:dyDescent="0.4">
      <c r="A142" s="208" t="s">
        <v>1311</v>
      </c>
      <c r="B142" s="208" t="str">
        <f>IF(製品型番から直接入力!Q49&lt;&gt;"",MAX(B$1:B141)+1,"")</f>
        <v/>
      </c>
      <c r="C142" s="209" t="str">
        <f>IF(製品型番から直接入力!I49="","","W "&amp;製品型番から直接入力!I49&amp;"mm"&amp;"×"&amp;"H "&amp;製品型番から直接入力!J49&amp;"mm")</f>
        <v/>
      </c>
      <c r="D142" s="209"/>
      <c r="E142" s="209" t="str">
        <f>IF(製品型番から直接入力!I49="","",ROUNDDOWN(製品型番から直接入力!I49*製品型番から直接入力!J49/1000000,2))</f>
        <v/>
      </c>
      <c r="F142" s="210"/>
      <c r="G142" s="210" t="str">
        <f>IF(OR(製品型番から直接入力!Q49="",依頼書!$I$9&lt;&gt;"株式会社ＬＩＸＩＬ"),"",依頼書!$I$9)</f>
        <v/>
      </c>
      <c r="H142" s="209"/>
      <c r="I142" s="209" t="str">
        <f>IF(製品型番から直接入力!AH49&lt;&gt;"",SUBSTITUTE(製品型番から直接入力!AH49,CHAR(10),""),"")</f>
        <v/>
      </c>
      <c r="J142" s="209" t="str">
        <f>IF(製品型番から直接入力!AI49&lt;&gt;"",SUBSTITUTE(製品型番から直接入力!AI49,CHAR(10),""),"")</f>
        <v/>
      </c>
      <c r="K142" s="209" t="str">
        <f>IF(製品型番から直接入力!AJ49&lt;&gt;"",SUBSTITUTE(製品型番から直接入力!AJ49,CHAR(10),""),"")</f>
        <v/>
      </c>
      <c r="L142" s="209" t="str">
        <f>IF(製品型番から直接入力!Q49="","",MID(製品型番から直接入力!H49,4,3))</f>
        <v/>
      </c>
      <c r="M142" s="209" t="str">
        <f>IF(製品型番から直接入力!Q49="","",MID(製品型番から直接入力!H49,7,1))</f>
        <v/>
      </c>
      <c r="N142" s="209" t="str">
        <f>IF(製品型番から直接入力!Q49="","",MID(製品型番から直接入力!H49,8,2))</f>
        <v/>
      </c>
      <c r="O142" s="209" t="str">
        <f>IF(製品型番から直接入力!Q49="","",MID(製品型番から直接入力!H49,10,1))</f>
        <v/>
      </c>
      <c r="P142" s="209" t="str">
        <f>IF(製品型番から直接入力!Q49="","",MID(製品型番から直接入力!H49,11,1))</f>
        <v/>
      </c>
    </row>
    <row r="143" spans="1:16" x14ac:dyDescent="0.4">
      <c r="A143" s="208" t="s">
        <v>1312</v>
      </c>
      <c r="B143" s="208" t="str">
        <f>IF(製品型番から直接入力!Q50&lt;&gt;"",MAX(B$1:B142)+1,"")</f>
        <v/>
      </c>
      <c r="C143" s="209" t="str">
        <f>IF(製品型番から直接入力!I50="","","W "&amp;製品型番から直接入力!I50&amp;"mm"&amp;"×"&amp;"H "&amp;製品型番から直接入力!J50&amp;"mm")</f>
        <v/>
      </c>
      <c r="D143" s="209"/>
      <c r="E143" s="209" t="str">
        <f>IF(製品型番から直接入力!I50="","",ROUNDDOWN(製品型番から直接入力!I50*製品型番から直接入力!J50/1000000,2))</f>
        <v/>
      </c>
      <c r="F143" s="210"/>
      <c r="G143" s="210" t="str">
        <f>IF(OR(製品型番から直接入力!Q50="",依頼書!$I$9&lt;&gt;"株式会社ＬＩＸＩＬ"),"",依頼書!$I$9)</f>
        <v/>
      </c>
      <c r="H143" s="209"/>
      <c r="I143" s="209" t="str">
        <f>IF(製品型番から直接入力!AH50&lt;&gt;"",SUBSTITUTE(製品型番から直接入力!AH50,CHAR(10),""),"")</f>
        <v/>
      </c>
      <c r="J143" s="209" t="str">
        <f>IF(製品型番から直接入力!AI50&lt;&gt;"",SUBSTITUTE(製品型番から直接入力!AI50,CHAR(10),""),"")</f>
        <v/>
      </c>
      <c r="K143" s="209" t="str">
        <f>IF(製品型番から直接入力!AJ50&lt;&gt;"",SUBSTITUTE(製品型番から直接入力!AJ50,CHAR(10),""),"")</f>
        <v/>
      </c>
      <c r="L143" s="209" t="str">
        <f>IF(製品型番から直接入力!Q50="","",MID(製品型番から直接入力!H50,4,3))</f>
        <v/>
      </c>
      <c r="M143" s="209" t="str">
        <f>IF(製品型番から直接入力!Q50="","",MID(製品型番から直接入力!H50,7,1))</f>
        <v/>
      </c>
      <c r="N143" s="209" t="str">
        <f>IF(製品型番から直接入力!Q50="","",MID(製品型番から直接入力!H50,8,2))</f>
        <v/>
      </c>
      <c r="O143" s="209" t="str">
        <f>IF(製品型番から直接入力!Q50="","",MID(製品型番から直接入力!H50,10,1))</f>
        <v/>
      </c>
      <c r="P143" s="209" t="str">
        <f>IF(製品型番から直接入力!Q50="","",MID(製品型番から直接入力!H50,11,1))</f>
        <v/>
      </c>
    </row>
    <row r="144" spans="1:16" x14ac:dyDescent="0.4">
      <c r="A144" s="208" t="s">
        <v>1313</v>
      </c>
      <c r="B144" s="208" t="str">
        <f>IF(製品型番から直接入力!Q51&lt;&gt;"",MAX(B$1:B143)+1,"")</f>
        <v/>
      </c>
      <c r="C144" s="209" t="str">
        <f>IF(製品型番から直接入力!I51="","","W "&amp;製品型番から直接入力!I51&amp;"mm"&amp;"×"&amp;"H "&amp;製品型番から直接入力!J51&amp;"mm")</f>
        <v/>
      </c>
      <c r="D144" s="209"/>
      <c r="E144" s="209" t="str">
        <f>IF(製品型番から直接入力!I51="","",ROUNDDOWN(製品型番から直接入力!I51*製品型番から直接入力!J51/1000000,2))</f>
        <v/>
      </c>
      <c r="F144" s="210"/>
      <c r="G144" s="210" t="str">
        <f>IF(OR(製品型番から直接入力!Q51="",依頼書!$I$9&lt;&gt;"株式会社ＬＩＸＩＬ"),"",依頼書!$I$9)</f>
        <v/>
      </c>
      <c r="H144" s="209"/>
      <c r="I144" s="209" t="str">
        <f>IF(製品型番から直接入力!AH51&lt;&gt;"",SUBSTITUTE(製品型番から直接入力!AH51,CHAR(10),""),"")</f>
        <v/>
      </c>
      <c r="J144" s="209" t="str">
        <f>IF(製品型番から直接入力!AI51&lt;&gt;"",SUBSTITUTE(製品型番から直接入力!AI51,CHAR(10),""),"")</f>
        <v/>
      </c>
      <c r="K144" s="209" t="str">
        <f>IF(製品型番から直接入力!AJ51&lt;&gt;"",SUBSTITUTE(製品型番から直接入力!AJ51,CHAR(10),""),"")</f>
        <v/>
      </c>
      <c r="L144" s="209" t="str">
        <f>IF(製品型番から直接入力!Q51="","",MID(製品型番から直接入力!H51,4,3))</f>
        <v/>
      </c>
      <c r="M144" s="209" t="str">
        <f>IF(製品型番から直接入力!Q51="","",MID(製品型番から直接入力!H51,7,1))</f>
        <v/>
      </c>
      <c r="N144" s="209" t="str">
        <f>IF(製品型番から直接入力!Q51="","",MID(製品型番から直接入力!H51,8,2))</f>
        <v/>
      </c>
      <c r="O144" s="209" t="str">
        <f>IF(製品型番から直接入力!Q51="","",MID(製品型番から直接入力!H51,10,1))</f>
        <v/>
      </c>
      <c r="P144" s="209" t="str">
        <f>IF(製品型番から直接入力!Q51="","",MID(製品型番から直接入力!H51,11,1))</f>
        <v/>
      </c>
    </row>
    <row r="145" spans="1:16" x14ac:dyDescent="0.4">
      <c r="A145" s="208" t="s">
        <v>1314</v>
      </c>
      <c r="B145" s="208" t="str">
        <f>IF(製品型番から直接入力!Q52&lt;&gt;"",MAX(B$1:B144)+1,"")</f>
        <v/>
      </c>
      <c r="C145" s="209" t="str">
        <f>IF(製品型番から直接入力!I52="","","W "&amp;製品型番から直接入力!I52&amp;"mm"&amp;"×"&amp;"H "&amp;製品型番から直接入力!J52&amp;"mm")</f>
        <v/>
      </c>
      <c r="D145" s="209"/>
      <c r="E145" s="209" t="str">
        <f>IF(製品型番から直接入力!I52="","",ROUNDDOWN(製品型番から直接入力!I52*製品型番から直接入力!J52/1000000,2))</f>
        <v/>
      </c>
      <c r="F145" s="210"/>
      <c r="G145" s="210" t="str">
        <f>IF(OR(製品型番から直接入力!Q52="",依頼書!$I$9&lt;&gt;"株式会社ＬＩＸＩＬ"),"",依頼書!$I$9)</f>
        <v/>
      </c>
      <c r="H145" s="209"/>
      <c r="I145" s="209" t="str">
        <f>IF(製品型番から直接入力!AH52&lt;&gt;"",SUBSTITUTE(製品型番から直接入力!AH52,CHAR(10),""),"")</f>
        <v/>
      </c>
      <c r="J145" s="209" t="str">
        <f>IF(製品型番から直接入力!AI52&lt;&gt;"",SUBSTITUTE(製品型番から直接入力!AI52,CHAR(10),""),"")</f>
        <v/>
      </c>
      <c r="K145" s="209" t="str">
        <f>IF(製品型番から直接入力!AJ52&lt;&gt;"",SUBSTITUTE(製品型番から直接入力!AJ52,CHAR(10),""),"")</f>
        <v/>
      </c>
      <c r="L145" s="209" t="str">
        <f>IF(製品型番から直接入力!Q52="","",MID(製品型番から直接入力!H52,4,3))</f>
        <v/>
      </c>
      <c r="M145" s="209" t="str">
        <f>IF(製品型番から直接入力!Q52="","",MID(製品型番から直接入力!H52,7,1))</f>
        <v/>
      </c>
      <c r="N145" s="209" t="str">
        <f>IF(製品型番から直接入力!Q52="","",MID(製品型番から直接入力!H52,8,2))</f>
        <v/>
      </c>
      <c r="O145" s="209" t="str">
        <f>IF(製品型番から直接入力!Q52="","",MID(製品型番から直接入力!H52,10,1))</f>
        <v/>
      </c>
      <c r="P145" s="209" t="str">
        <f>IF(製品型番から直接入力!Q52="","",MID(製品型番から直接入力!H52,11,1))</f>
        <v/>
      </c>
    </row>
    <row r="146" spans="1:16" x14ac:dyDescent="0.4">
      <c r="A146" s="208" t="s">
        <v>1315</v>
      </c>
      <c r="B146" s="208" t="str">
        <f>IF(製品型番から直接入力!Q53&lt;&gt;"",MAX(B$1:B145)+1,"")</f>
        <v/>
      </c>
      <c r="C146" s="209" t="str">
        <f>IF(製品型番から直接入力!I53="","","W "&amp;製品型番から直接入力!I53&amp;"mm"&amp;"×"&amp;"H "&amp;製品型番から直接入力!J53&amp;"mm")</f>
        <v/>
      </c>
      <c r="D146" s="209"/>
      <c r="E146" s="209" t="str">
        <f>IF(製品型番から直接入力!I53="","",ROUNDDOWN(製品型番から直接入力!I53*製品型番から直接入力!J53/1000000,2))</f>
        <v/>
      </c>
      <c r="F146" s="210"/>
      <c r="G146" s="210" t="str">
        <f>IF(OR(製品型番から直接入力!Q53="",依頼書!$I$9&lt;&gt;"株式会社ＬＩＸＩＬ"),"",依頼書!$I$9)</f>
        <v/>
      </c>
      <c r="H146" s="209"/>
      <c r="I146" s="209" t="str">
        <f>IF(製品型番から直接入力!AH53&lt;&gt;"",SUBSTITUTE(製品型番から直接入力!AH53,CHAR(10),""),"")</f>
        <v/>
      </c>
      <c r="J146" s="209" t="str">
        <f>IF(製品型番から直接入力!AI53&lt;&gt;"",SUBSTITUTE(製品型番から直接入力!AI53,CHAR(10),""),"")</f>
        <v/>
      </c>
      <c r="K146" s="209" t="str">
        <f>IF(製品型番から直接入力!AJ53&lt;&gt;"",SUBSTITUTE(製品型番から直接入力!AJ53,CHAR(10),""),"")</f>
        <v/>
      </c>
      <c r="L146" s="209" t="str">
        <f>IF(製品型番から直接入力!Q53="","",MID(製品型番から直接入力!H53,4,3))</f>
        <v/>
      </c>
      <c r="M146" s="209" t="str">
        <f>IF(製品型番から直接入力!Q53="","",MID(製品型番から直接入力!H53,7,1))</f>
        <v/>
      </c>
      <c r="N146" s="209" t="str">
        <f>IF(製品型番から直接入力!Q53="","",MID(製品型番から直接入力!H53,8,2))</f>
        <v/>
      </c>
      <c r="O146" s="209" t="str">
        <f>IF(製品型番から直接入力!Q53="","",MID(製品型番から直接入力!H53,10,1))</f>
        <v/>
      </c>
      <c r="P146" s="209" t="str">
        <f>IF(製品型番から直接入力!Q53="","",MID(製品型番から直接入力!H53,11,1))</f>
        <v/>
      </c>
    </row>
    <row r="147" spans="1:16" x14ac:dyDescent="0.4">
      <c r="A147" s="208" t="s">
        <v>1316</v>
      </c>
      <c r="B147" s="208" t="str">
        <f>IF(製品型番から直接入力!Q54&lt;&gt;"",MAX(B$1:B146)+1,"")</f>
        <v/>
      </c>
      <c r="C147" s="209" t="str">
        <f>IF(製品型番から直接入力!I54="","","W "&amp;製品型番から直接入力!I54&amp;"mm"&amp;"×"&amp;"H "&amp;製品型番から直接入力!J54&amp;"mm")</f>
        <v/>
      </c>
      <c r="D147" s="209"/>
      <c r="E147" s="209" t="str">
        <f>IF(製品型番から直接入力!I54="","",ROUNDDOWN(製品型番から直接入力!I54*製品型番から直接入力!J54/1000000,2))</f>
        <v/>
      </c>
      <c r="F147" s="210"/>
      <c r="G147" s="210" t="str">
        <f>IF(OR(製品型番から直接入力!Q54="",依頼書!$I$9&lt;&gt;"株式会社ＬＩＸＩＬ"),"",依頼書!$I$9)</f>
        <v/>
      </c>
      <c r="H147" s="209"/>
      <c r="I147" s="209" t="str">
        <f>IF(製品型番から直接入力!AH54&lt;&gt;"",SUBSTITUTE(製品型番から直接入力!AH54,CHAR(10),""),"")</f>
        <v/>
      </c>
      <c r="J147" s="209" t="str">
        <f>IF(製品型番から直接入力!AI54&lt;&gt;"",SUBSTITUTE(製品型番から直接入力!AI54,CHAR(10),""),"")</f>
        <v/>
      </c>
      <c r="K147" s="209" t="str">
        <f>IF(製品型番から直接入力!AJ54&lt;&gt;"",SUBSTITUTE(製品型番から直接入力!AJ54,CHAR(10),""),"")</f>
        <v/>
      </c>
      <c r="L147" s="209" t="str">
        <f>IF(製品型番から直接入力!Q54="","",MID(製品型番から直接入力!H54,4,3))</f>
        <v/>
      </c>
      <c r="M147" s="209" t="str">
        <f>IF(製品型番から直接入力!Q54="","",MID(製品型番から直接入力!H54,7,1))</f>
        <v/>
      </c>
      <c r="N147" s="209" t="str">
        <f>IF(製品型番から直接入力!Q54="","",MID(製品型番から直接入力!H54,8,2))</f>
        <v/>
      </c>
      <c r="O147" s="209" t="str">
        <f>IF(製品型番から直接入力!Q54="","",MID(製品型番から直接入力!H54,10,1))</f>
        <v/>
      </c>
      <c r="P147" s="209" t="str">
        <f>IF(製品型番から直接入力!Q54="","",MID(製品型番から直接入力!H54,11,1))</f>
        <v/>
      </c>
    </row>
    <row r="148" spans="1:16" x14ac:dyDescent="0.4">
      <c r="A148" s="208" t="s">
        <v>1317</v>
      </c>
      <c r="B148" s="208" t="str">
        <f>IF(製品型番から直接入力!Q55&lt;&gt;"",MAX(B$1:B147)+1,"")</f>
        <v/>
      </c>
      <c r="C148" s="209" t="str">
        <f>IF(製品型番から直接入力!I55="","","W "&amp;製品型番から直接入力!I55&amp;"mm"&amp;"×"&amp;"H "&amp;製品型番から直接入力!J55&amp;"mm")</f>
        <v/>
      </c>
      <c r="D148" s="209"/>
      <c r="E148" s="209" t="str">
        <f>IF(製品型番から直接入力!I55="","",ROUNDDOWN(製品型番から直接入力!I55*製品型番から直接入力!J55/1000000,2))</f>
        <v/>
      </c>
      <c r="F148" s="210"/>
      <c r="G148" s="210" t="str">
        <f>IF(OR(製品型番から直接入力!Q55="",依頼書!$I$9&lt;&gt;"株式会社ＬＩＸＩＬ"),"",依頼書!$I$9)</f>
        <v/>
      </c>
      <c r="H148" s="209"/>
      <c r="I148" s="209" t="str">
        <f>IF(製品型番から直接入力!AH55&lt;&gt;"",SUBSTITUTE(製品型番から直接入力!AH55,CHAR(10),""),"")</f>
        <v/>
      </c>
      <c r="J148" s="209" t="str">
        <f>IF(製品型番から直接入力!AI55&lt;&gt;"",SUBSTITUTE(製品型番から直接入力!AI55,CHAR(10),""),"")</f>
        <v/>
      </c>
      <c r="K148" s="209" t="str">
        <f>IF(製品型番から直接入力!AJ55&lt;&gt;"",SUBSTITUTE(製品型番から直接入力!AJ55,CHAR(10),""),"")</f>
        <v/>
      </c>
      <c r="L148" s="209" t="str">
        <f>IF(製品型番から直接入力!Q55="","",MID(製品型番から直接入力!H55,4,3))</f>
        <v/>
      </c>
      <c r="M148" s="209" t="str">
        <f>IF(製品型番から直接入力!Q55="","",MID(製品型番から直接入力!H55,7,1))</f>
        <v/>
      </c>
      <c r="N148" s="209" t="str">
        <f>IF(製品型番から直接入力!Q55="","",MID(製品型番から直接入力!H55,8,2))</f>
        <v/>
      </c>
      <c r="O148" s="209" t="str">
        <f>IF(製品型番から直接入力!Q55="","",MID(製品型番から直接入力!H55,10,1))</f>
        <v/>
      </c>
      <c r="P148" s="209" t="str">
        <f>IF(製品型番から直接入力!Q55="","",MID(製品型番から直接入力!H55,11,1))</f>
        <v/>
      </c>
    </row>
    <row r="149" spans="1:16" x14ac:dyDescent="0.4">
      <c r="A149" s="208" t="s">
        <v>1318</v>
      </c>
      <c r="B149" s="208" t="str">
        <f>IF(製品型番から直接入力!Q56&lt;&gt;"",MAX(B$1:B148)+1,"")</f>
        <v/>
      </c>
      <c r="C149" s="209" t="str">
        <f>IF(製品型番から直接入力!I56="","","W "&amp;製品型番から直接入力!I56&amp;"mm"&amp;"×"&amp;"H "&amp;製品型番から直接入力!J56&amp;"mm")</f>
        <v/>
      </c>
      <c r="D149" s="209"/>
      <c r="E149" s="209" t="str">
        <f>IF(製品型番から直接入力!I56="","",ROUNDDOWN(製品型番から直接入力!I56*製品型番から直接入力!J56/1000000,2))</f>
        <v/>
      </c>
      <c r="F149" s="210"/>
      <c r="G149" s="210" t="str">
        <f>IF(OR(製品型番から直接入力!Q56="",依頼書!$I$9&lt;&gt;"株式会社ＬＩＸＩＬ"),"",依頼書!$I$9)</f>
        <v/>
      </c>
      <c r="H149" s="209"/>
      <c r="I149" s="209" t="str">
        <f>IF(製品型番から直接入力!AH56&lt;&gt;"",SUBSTITUTE(製品型番から直接入力!AH56,CHAR(10),""),"")</f>
        <v/>
      </c>
      <c r="J149" s="209" t="str">
        <f>IF(製品型番から直接入力!AI56&lt;&gt;"",SUBSTITUTE(製品型番から直接入力!AI56,CHAR(10),""),"")</f>
        <v/>
      </c>
      <c r="K149" s="209" t="str">
        <f>IF(製品型番から直接入力!AJ56&lt;&gt;"",SUBSTITUTE(製品型番から直接入力!AJ56,CHAR(10),""),"")</f>
        <v/>
      </c>
      <c r="L149" s="209" t="str">
        <f>IF(製品型番から直接入力!Q56="","",MID(製品型番から直接入力!H56,4,3))</f>
        <v/>
      </c>
      <c r="M149" s="209" t="str">
        <f>IF(製品型番から直接入力!Q56="","",MID(製品型番から直接入力!H56,7,1))</f>
        <v/>
      </c>
      <c r="N149" s="209" t="str">
        <f>IF(製品型番から直接入力!Q56="","",MID(製品型番から直接入力!H56,8,2))</f>
        <v/>
      </c>
      <c r="O149" s="209" t="str">
        <f>IF(製品型番から直接入力!Q56="","",MID(製品型番から直接入力!H56,10,1))</f>
        <v/>
      </c>
      <c r="P149" s="209" t="str">
        <f>IF(製品型番から直接入力!Q56="","",MID(製品型番から直接入力!H56,11,1))</f>
        <v/>
      </c>
    </row>
    <row r="150" spans="1:16" x14ac:dyDescent="0.4">
      <c r="A150" s="208" t="s">
        <v>1319</v>
      </c>
      <c r="B150" s="208" t="str">
        <f>IF(製品型番から直接入力!Q57&lt;&gt;"",MAX(B$1:B149)+1,"")</f>
        <v/>
      </c>
      <c r="C150" s="209" t="str">
        <f>IF(製品型番から直接入力!I57="","","W "&amp;製品型番から直接入力!I57&amp;"mm"&amp;"×"&amp;"H "&amp;製品型番から直接入力!J57&amp;"mm")</f>
        <v/>
      </c>
      <c r="D150" s="209"/>
      <c r="E150" s="209" t="str">
        <f>IF(製品型番から直接入力!I57="","",ROUNDDOWN(製品型番から直接入力!I57*製品型番から直接入力!J57/1000000,2))</f>
        <v/>
      </c>
      <c r="F150" s="210"/>
      <c r="G150" s="210" t="str">
        <f>IF(OR(製品型番から直接入力!Q57="",依頼書!$I$9&lt;&gt;"株式会社ＬＩＸＩＬ"),"",依頼書!$I$9)</f>
        <v/>
      </c>
      <c r="H150" s="209"/>
      <c r="I150" s="209" t="str">
        <f>IF(製品型番から直接入力!AH57&lt;&gt;"",SUBSTITUTE(製品型番から直接入力!AH57,CHAR(10),""),"")</f>
        <v/>
      </c>
      <c r="J150" s="209" t="str">
        <f>IF(製品型番から直接入力!AI57&lt;&gt;"",SUBSTITUTE(製品型番から直接入力!AI57,CHAR(10),""),"")</f>
        <v/>
      </c>
      <c r="K150" s="209" t="str">
        <f>IF(製品型番から直接入力!AJ57&lt;&gt;"",SUBSTITUTE(製品型番から直接入力!AJ57,CHAR(10),""),"")</f>
        <v/>
      </c>
      <c r="L150" s="209" t="str">
        <f>IF(製品型番から直接入力!Q57="","",MID(製品型番から直接入力!H57,4,3))</f>
        <v/>
      </c>
      <c r="M150" s="209" t="str">
        <f>IF(製品型番から直接入力!Q57="","",MID(製品型番から直接入力!H57,7,1))</f>
        <v/>
      </c>
      <c r="N150" s="209" t="str">
        <f>IF(製品型番から直接入力!Q57="","",MID(製品型番から直接入力!H57,8,2))</f>
        <v/>
      </c>
      <c r="O150" s="209" t="str">
        <f>IF(製品型番から直接入力!Q57="","",MID(製品型番から直接入力!H57,10,1))</f>
        <v/>
      </c>
      <c r="P150" s="209" t="str">
        <f>IF(製品型番から直接入力!Q57="","",MID(製品型番から直接入力!H57,11,1))</f>
        <v/>
      </c>
    </row>
    <row r="151" spans="1:16" x14ac:dyDescent="0.4">
      <c r="A151" s="208" t="s">
        <v>1320</v>
      </c>
      <c r="B151" s="208" t="str">
        <f>IF(製品型番から直接入力!Q58&lt;&gt;"",MAX(B$1:B150)+1,"")</f>
        <v/>
      </c>
      <c r="C151" s="209" t="str">
        <f>IF(製品型番から直接入力!I58="","","W "&amp;製品型番から直接入力!I58&amp;"mm"&amp;"×"&amp;"H "&amp;製品型番から直接入力!J58&amp;"mm")</f>
        <v/>
      </c>
      <c r="D151" s="209"/>
      <c r="E151" s="209" t="str">
        <f>IF(製品型番から直接入力!I58="","",ROUNDDOWN(製品型番から直接入力!I58*製品型番から直接入力!J58/1000000,2))</f>
        <v/>
      </c>
      <c r="F151" s="210"/>
      <c r="G151" s="210" t="str">
        <f>IF(OR(製品型番から直接入力!Q58="",依頼書!$I$9&lt;&gt;"株式会社ＬＩＸＩＬ"),"",依頼書!$I$9)</f>
        <v/>
      </c>
      <c r="H151" s="209"/>
      <c r="I151" s="209" t="str">
        <f>IF(製品型番から直接入力!AH58&lt;&gt;"",SUBSTITUTE(製品型番から直接入力!AH58,CHAR(10),""),"")</f>
        <v/>
      </c>
      <c r="J151" s="209" t="str">
        <f>IF(製品型番から直接入力!AI58&lt;&gt;"",SUBSTITUTE(製品型番から直接入力!AI58,CHAR(10),""),"")</f>
        <v/>
      </c>
      <c r="K151" s="209" t="str">
        <f>IF(製品型番から直接入力!AJ58&lt;&gt;"",SUBSTITUTE(製品型番から直接入力!AJ58,CHAR(10),""),"")</f>
        <v/>
      </c>
      <c r="L151" s="209" t="str">
        <f>IF(製品型番から直接入力!Q58="","",MID(製品型番から直接入力!H58,4,3))</f>
        <v/>
      </c>
      <c r="M151" s="209" t="str">
        <f>IF(製品型番から直接入力!Q58="","",MID(製品型番から直接入力!H58,7,1))</f>
        <v/>
      </c>
      <c r="N151" s="209" t="str">
        <f>IF(製品型番から直接入力!Q58="","",MID(製品型番から直接入力!H58,8,2))</f>
        <v/>
      </c>
      <c r="O151" s="209" t="str">
        <f>IF(製品型番から直接入力!Q58="","",MID(製品型番から直接入力!H58,10,1))</f>
        <v/>
      </c>
      <c r="P151" s="209" t="str">
        <f>IF(製品型番から直接入力!Q58="","",MID(製品型番から直接入力!H58,11,1))</f>
        <v/>
      </c>
    </row>
    <row r="152" spans="1:16" x14ac:dyDescent="0.4">
      <c r="A152" s="208" t="s">
        <v>1321</v>
      </c>
      <c r="B152" s="208" t="str">
        <f>IF(製品型番から直接入力!Q59&lt;&gt;"",MAX(B$1:B151)+1,"")</f>
        <v/>
      </c>
      <c r="C152" s="209" t="str">
        <f>IF(製品型番から直接入力!I59="","","W "&amp;製品型番から直接入力!I59&amp;"mm"&amp;"×"&amp;"H "&amp;製品型番から直接入力!J59&amp;"mm")</f>
        <v/>
      </c>
      <c r="D152" s="209"/>
      <c r="E152" s="209" t="str">
        <f>IF(製品型番から直接入力!I59="","",ROUNDDOWN(製品型番から直接入力!I59*製品型番から直接入力!J59/1000000,2))</f>
        <v/>
      </c>
      <c r="F152" s="210"/>
      <c r="G152" s="210" t="str">
        <f>IF(OR(製品型番から直接入力!Q59="",依頼書!$I$9&lt;&gt;"株式会社ＬＩＸＩＬ"),"",依頼書!$I$9)</f>
        <v/>
      </c>
      <c r="H152" s="209"/>
      <c r="I152" s="209" t="str">
        <f>IF(製品型番から直接入力!AH59&lt;&gt;"",SUBSTITUTE(製品型番から直接入力!AH59,CHAR(10),""),"")</f>
        <v/>
      </c>
      <c r="J152" s="209" t="str">
        <f>IF(製品型番から直接入力!AI59&lt;&gt;"",SUBSTITUTE(製品型番から直接入力!AI59,CHAR(10),""),"")</f>
        <v/>
      </c>
      <c r="K152" s="209" t="str">
        <f>IF(製品型番から直接入力!AJ59&lt;&gt;"",SUBSTITUTE(製品型番から直接入力!AJ59,CHAR(10),""),"")</f>
        <v/>
      </c>
      <c r="L152" s="209" t="str">
        <f>IF(製品型番から直接入力!Q59="","",MID(製品型番から直接入力!H59,4,3))</f>
        <v/>
      </c>
      <c r="M152" s="209" t="str">
        <f>IF(製品型番から直接入力!Q59="","",MID(製品型番から直接入力!H59,7,1))</f>
        <v/>
      </c>
      <c r="N152" s="209" t="str">
        <f>IF(製品型番から直接入力!Q59="","",MID(製品型番から直接入力!H59,8,2))</f>
        <v/>
      </c>
      <c r="O152" s="209" t="str">
        <f>IF(製品型番から直接入力!Q59="","",MID(製品型番から直接入力!H59,10,1))</f>
        <v/>
      </c>
      <c r="P152" s="209" t="str">
        <f>IF(製品型番から直接入力!Q59="","",MID(製品型番から直接入力!H59,11,1))</f>
        <v/>
      </c>
    </row>
    <row r="153" spans="1:16" x14ac:dyDescent="0.4">
      <c r="A153" s="208" t="s">
        <v>1322</v>
      </c>
      <c r="B153" s="208" t="str">
        <f>IF(製品型番から直接入力!Q60&lt;&gt;"",MAX(B$1:B152)+1,"")</f>
        <v/>
      </c>
      <c r="C153" s="209" t="str">
        <f>IF(製品型番から直接入力!I60="","","W "&amp;製品型番から直接入力!I60&amp;"mm"&amp;"×"&amp;"H "&amp;製品型番から直接入力!J60&amp;"mm")</f>
        <v/>
      </c>
      <c r="D153" s="209"/>
      <c r="E153" s="209" t="str">
        <f>IF(製品型番から直接入力!I60="","",ROUNDDOWN(製品型番から直接入力!I60*製品型番から直接入力!J60/1000000,2))</f>
        <v/>
      </c>
      <c r="F153" s="210"/>
      <c r="G153" s="210" t="str">
        <f>IF(OR(製品型番から直接入力!Q60="",依頼書!$I$9&lt;&gt;"株式会社ＬＩＸＩＬ"),"",依頼書!$I$9)</f>
        <v/>
      </c>
      <c r="H153" s="209"/>
      <c r="I153" s="209" t="str">
        <f>IF(製品型番から直接入力!AH60&lt;&gt;"",SUBSTITUTE(製品型番から直接入力!AH60,CHAR(10),""),"")</f>
        <v/>
      </c>
      <c r="J153" s="209" t="str">
        <f>IF(製品型番から直接入力!AI60&lt;&gt;"",SUBSTITUTE(製品型番から直接入力!AI60,CHAR(10),""),"")</f>
        <v/>
      </c>
      <c r="K153" s="209" t="str">
        <f>IF(製品型番から直接入力!AJ60&lt;&gt;"",SUBSTITUTE(製品型番から直接入力!AJ60,CHAR(10),""),"")</f>
        <v/>
      </c>
      <c r="L153" s="209" t="str">
        <f>IF(製品型番から直接入力!Q60="","",MID(製品型番から直接入力!H60,4,3))</f>
        <v/>
      </c>
      <c r="M153" s="209" t="str">
        <f>IF(製品型番から直接入力!Q60="","",MID(製品型番から直接入力!H60,7,1))</f>
        <v/>
      </c>
      <c r="N153" s="209" t="str">
        <f>IF(製品型番から直接入力!Q60="","",MID(製品型番から直接入力!H60,8,2))</f>
        <v/>
      </c>
      <c r="O153" s="209" t="str">
        <f>IF(製品型番から直接入力!Q60="","",MID(製品型番から直接入力!H60,10,1))</f>
        <v/>
      </c>
      <c r="P153" s="209" t="str">
        <f>IF(製品型番から直接入力!Q60="","",MID(製品型番から直接入力!H60,11,1))</f>
        <v/>
      </c>
    </row>
    <row r="154" spans="1:16" x14ac:dyDescent="0.4">
      <c r="A154" s="208" t="s">
        <v>1323</v>
      </c>
      <c r="B154" s="208" t="str">
        <f>IF(製品型番から直接入力!Q61&lt;&gt;"",MAX(B$1:B153)+1,"")</f>
        <v/>
      </c>
      <c r="C154" s="209" t="str">
        <f>IF(製品型番から直接入力!I61="","","W "&amp;製品型番から直接入力!I61&amp;"mm"&amp;"×"&amp;"H "&amp;製品型番から直接入力!J61&amp;"mm")</f>
        <v/>
      </c>
      <c r="D154" s="209"/>
      <c r="E154" s="209" t="str">
        <f>IF(製品型番から直接入力!I61="","",ROUNDDOWN(製品型番から直接入力!I61*製品型番から直接入力!J61/1000000,2))</f>
        <v/>
      </c>
      <c r="F154" s="210"/>
      <c r="G154" s="210" t="str">
        <f>IF(OR(製品型番から直接入力!Q61="",依頼書!$I$9&lt;&gt;"株式会社ＬＩＸＩＬ"),"",依頼書!$I$9)</f>
        <v/>
      </c>
      <c r="H154" s="209"/>
      <c r="I154" s="209" t="str">
        <f>IF(製品型番から直接入力!AH61&lt;&gt;"",SUBSTITUTE(製品型番から直接入力!AH61,CHAR(10),""),"")</f>
        <v/>
      </c>
      <c r="J154" s="209" t="str">
        <f>IF(製品型番から直接入力!AI61&lt;&gt;"",SUBSTITUTE(製品型番から直接入力!AI61,CHAR(10),""),"")</f>
        <v/>
      </c>
      <c r="K154" s="209" t="str">
        <f>IF(製品型番から直接入力!AJ61&lt;&gt;"",SUBSTITUTE(製品型番から直接入力!AJ61,CHAR(10),""),"")</f>
        <v/>
      </c>
      <c r="L154" s="209" t="str">
        <f>IF(製品型番から直接入力!Q61="","",MID(製品型番から直接入力!H61,4,3))</f>
        <v/>
      </c>
      <c r="M154" s="209" t="str">
        <f>IF(製品型番から直接入力!Q61="","",MID(製品型番から直接入力!H61,7,1))</f>
        <v/>
      </c>
      <c r="N154" s="209" t="str">
        <f>IF(製品型番から直接入力!Q61="","",MID(製品型番から直接入力!H61,8,2))</f>
        <v/>
      </c>
      <c r="O154" s="209" t="str">
        <f>IF(製品型番から直接入力!Q61="","",MID(製品型番から直接入力!H61,10,1))</f>
        <v/>
      </c>
      <c r="P154" s="209" t="str">
        <f>IF(製品型番から直接入力!Q61="","",MID(製品型番から直接入力!H61,11,1))</f>
        <v/>
      </c>
    </row>
    <row r="155" spans="1:16" x14ac:dyDescent="0.4">
      <c r="A155" s="208" t="s">
        <v>1324</v>
      </c>
      <c r="B155" s="208" t="str">
        <f>IF(製品型番から直接入力!Q62&lt;&gt;"",MAX(B$1:B154)+1,"")</f>
        <v/>
      </c>
      <c r="C155" s="209" t="str">
        <f>IF(製品型番から直接入力!I62="","","W "&amp;製品型番から直接入力!I62&amp;"mm"&amp;"×"&amp;"H "&amp;製品型番から直接入力!J62&amp;"mm")</f>
        <v/>
      </c>
      <c r="D155" s="209"/>
      <c r="E155" s="209" t="str">
        <f>IF(製品型番から直接入力!I62="","",ROUNDDOWN(製品型番から直接入力!I62*製品型番から直接入力!J62/1000000,2))</f>
        <v/>
      </c>
      <c r="F155" s="210"/>
      <c r="G155" s="210" t="str">
        <f>IF(OR(製品型番から直接入力!Q62="",依頼書!$I$9&lt;&gt;"株式会社ＬＩＸＩＬ"),"",依頼書!$I$9)</f>
        <v/>
      </c>
      <c r="H155" s="209"/>
      <c r="I155" s="209" t="str">
        <f>IF(製品型番から直接入力!AH62&lt;&gt;"",SUBSTITUTE(製品型番から直接入力!AH62,CHAR(10),""),"")</f>
        <v/>
      </c>
      <c r="J155" s="209" t="str">
        <f>IF(製品型番から直接入力!AI62&lt;&gt;"",SUBSTITUTE(製品型番から直接入力!AI62,CHAR(10),""),"")</f>
        <v/>
      </c>
      <c r="K155" s="209" t="str">
        <f>IF(製品型番から直接入力!AJ62&lt;&gt;"",SUBSTITUTE(製品型番から直接入力!AJ62,CHAR(10),""),"")</f>
        <v/>
      </c>
      <c r="L155" s="209" t="str">
        <f>IF(製品型番から直接入力!Q62="","",MID(製品型番から直接入力!H62,4,3))</f>
        <v/>
      </c>
      <c r="M155" s="209" t="str">
        <f>IF(製品型番から直接入力!Q62="","",MID(製品型番から直接入力!H62,7,1))</f>
        <v/>
      </c>
      <c r="N155" s="209" t="str">
        <f>IF(製品型番から直接入力!Q62="","",MID(製品型番から直接入力!H62,8,2))</f>
        <v/>
      </c>
      <c r="O155" s="209" t="str">
        <f>IF(製品型番から直接入力!Q62="","",MID(製品型番から直接入力!H62,10,1))</f>
        <v/>
      </c>
      <c r="P155" s="209" t="str">
        <f>IF(製品型番から直接入力!Q62="","",MID(製品型番から直接入力!H62,11,1))</f>
        <v/>
      </c>
    </row>
    <row r="156" spans="1:16" x14ac:dyDescent="0.4">
      <c r="A156" s="208" t="s">
        <v>1325</v>
      </c>
      <c r="B156" s="208" t="str">
        <f>IF(製品型番から直接入力!Q63&lt;&gt;"",MAX(B$1:B155)+1,"")</f>
        <v/>
      </c>
      <c r="C156" s="209" t="str">
        <f>IF(製品型番から直接入力!I63="","","W "&amp;製品型番から直接入力!I63&amp;"mm"&amp;"×"&amp;"H "&amp;製品型番から直接入力!J63&amp;"mm")</f>
        <v/>
      </c>
      <c r="D156" s="209"/>
      <c r="E156" s="209" t="str">
        <f>IF(製品型番から直接入力!I63="","",ROUNDDOWN(製品型番から直接入力!I63*製品型番から直接入力!J63/1000000,2))</f>
        <v/>
      </c>
      <c r="F156" s="210"/>
      <c r="G156" s="210" t="str">
        <f>IF(OR(製品型番から直接入力!Q63="",依頼書!$I$9&lt;&gt;"株式会社ＬＩＸＩＬ"),"",依頼書!$I$9)</f>
        <v/>
      </c>
      <c r="H156" s="209"/>
      <c r="I156" s="209" t="str">
        <f>IF(製品型番から直接入力!AH63&lt;&gt;"",SUBSTITUTE(製品型番から直接入力!AH63,CHAR(10),""),"")</f>
        <v/>
      </c>
      <c r="J156" s="209" t="str">
        <f>IF(製品型番から直接入力!AI63&lt;&gt;"",SUBSTITUTE(製品型番から直接入力!AI63,CHAR(10),""),"")</f>
        <v/>
      </c>
      <c r="K156" s="209" t="str">
        <f>IF(製品型番から直接入力!AJ63&lt;&gt;"",SUBSTITUTE(製品型番から直接入力!AJ63,CHAR(10),""),"")</f>
        <v/>
      </c>
      <c r="L156" s="209" t="str">
        <f>IF(製品型番から直接入力!Q63="","",MID(製品型番から直接入力!H63,4,3))</f>
        <v/>
      </c>
      <c r="M156" s="209" t="str">
        <f>IF(製品型番から直接入力!Q63="","",MID(製品型番から直接入力!H63,7,1))</f>
        <v/>
      </c>
      <c r="N156" s="209" t="str">
        <f>IF(製品型番から直接入力!Q63="","",MID(製品型番から直接入力!H63,8,2))</f>
        <v/>
      </c>
      <c r="O156" s="209" t="str">
        <f>IF(製品型番から直接入力!Q63="","",MID(製品型番から直接入力!H63,10,1))</f>
        <v/>
      </c>
      <c r="P156" s="209" t="str">
        <f>IF(製品型番から直接入力!Q63="","",MID(製品型番から直接入力!H63,11,1))</f>
        <v/>
      </c>
    </row>
    <row r="157" spans="1:16" x14ac:dyDescent="0.4">
      <c r="A157" s="208" t="s">
        <v>1326</v>
      </c>
      <c r="B157" s="208" t="str">
        <f>IF(製品型番から直接入力!Q64&lt;&gt;"",MAX(B$1:B156)+1,"")</f>
        <v/>
      </c>
      <c r="C157" s="209" t="str">
        <f>IF(製品型番から直接入力!I64="","","W "&amp;製品型番から直接入力!I64&amp;"mm"&amp;"×"&amp;"H "&amp;製品型番から直接入力!J64&amp;"mm")</f>
        <v/>
      </c>
      <c r="D157" s="209"/>
      <c r="E157" s="209" t="str">
        <f>IF(製品型番から直接入力!I64="","",ROUNDDOWN(製品型番から直接入力!I64*製品型番から直接入力!J64/1000000,2))</f>
        <v/>
      </c>
      <c r="F157" s="210"/>
      <c r="G157" s="210" t="str">
        <f>IF(OR(製品型番から直接入力!Q64="",依頼書!$I$9&lt;&gt;"株式会社ＬＩＸＩＬ"),"",依頼書!$I$9)</f>
        <v/>
      </c>
      <c r="H157" s="209"/>
      <c r="I157" s="209" t="str">
        <f>IF(製品型番から直接入力!AH64&lt;&gt;"",SUBSTITUTE(製品型番から直接入力!AH64,CHAR(10),""),"")</f>
        <v/>
      </c>
      <c r="J157" s="209" t="str">
        <f>IF(製品型番から直接入力!AI64&lt;&gt;"",SUBSTITUTE(製品型番から直接入力!AI64,CHAR(10),""),"")</f>
        <v/>
      </c>
      <c r="K157" s="209" t="str">
        <f>IF(製品型番から直接入力!AJ64&lt;&gt;"",SUBSTITUTE(製品型番から直接入力!AJ64,CHAR(10),""),"")</f>
        <v/>
      </c>
      <c r="L157" s="209" t="str">
        <f>IF(製品型番から直接入力!Q64="","",MID(製品型番から直接入力!H64,4,3))</f>
        <v/>
      </c>
      <c r="M157" s="209" t="str">
        <f>IF(製品型番から直接入力!Q64="","",MID(製品型番から直接入力!H64,7,1))</f>
        <v/>
      </c>
      <c r="N157" s="209" t="str">
        <f>IF(製品型番から直接入力!Q64="","",MID(製品型番から直接入力!H64,8,2))</f>
        <v/>
      </c>
      <c r="O157" s="209" t="str">
        <f>IF(製品型番から直接入力!Q64="","",MID(製品型番から直接入力!H64,10,1))</f>
        <v/>
      </c>
      <c r="P157" s="209" t="str">
        <f>IF(製品型番から直接入力!Q64="","",MID(製品型番から直接入力!H64,11,1))</f>
        <v/>
      </c>
    </row>
    <row r="158" spans="1:16" x14ac:dyDescent="0.4">
      <c r="A158" s="208" t="s">
        <v>1327</v>
      </c>
      <c r="B158" s="208" t="str">
        <f>IF(製品型番から直接入力!Q65&lt;&gt;"",MAX(B$1:B157)+1,"")</f>
        <v/>
      </c>
      <c r="C158" s="209" t="str">
        <f>IF(製品型番から直接入力!I65="","","W "&amp;製品型番から直接入力!I65&amp;"mm"&amp;"×"&amp;"H "&amp;製品型番から直接入力!J65&amp;"mm")</f>
        <v/>
      </c>
      <c r="D158" s="209"/>
      <c r="E158" s="209" t="str">
        <f>IF(製品型番から直接入力!I65="","",ROUNDDOWN(製品型番から直接入力!I65*製品型番から直接入力!J65/1000000,2))</f>
        <v/>
      </c>
      <c r="F158" s="210"/>
      <c r="G158" s="210" t="str">
        <f>IF(OR(製品型番から直接入力!Q65="",依頼書!$I$9&lt;&gt;"株式会社ＬＩＸＩＬ"),"",依頼書!$I$9)</f>
        <v/>
      </c>
      <c r="H158" s="209"/>
      <c r="I158" s="209" t="str">
        <f>IF(製品型番から直接入力!AH65&lt;&gt;"",SUBSTITUTE(製品型番から直接入力!AH65,CHAR(10),""),"")</f>
        <v/>
      </c>
      <c r="J158" s="209" t="str">
        <f>IF(製品型番から直接入力!AI65&lt;&gt;"",SUBSTITUTE(製品型番から直接入力!AI65,CHAR(10),""),"")</f>
        <v/>
      </c>
      <c r="K158" s="209" t="str">
        <f>IF(製品型番から直接入力!AJ65&lt;&gt;"",SUBSTITUTE(製品型番から直接入力!AJ65,CHAR(10),""),"")</f>
        <v/>
      </c>
      <c r="L158" s="209" t="str">
        <f>IF(製品型番から直接入力!Q65="","",MID(製品型番から直接入力!H65,4,3))</f>
        <v/>
      </c>
      <c r="M158" s="209" t="str">
        <f>IF(製品型番から直接入力!Q65="","",MID(製品型番から直接入力!H65,7,1))</f>
        <v/>
      </c>
      <c r="N158" s="209" t="str">
        <f>IF(製品型番から直接入力!Q65="","",MID(製品型番から直接入力!H65,8,2))</f>
        <v/>
      </c>
      <c r="O158" s="209" t="str">
        <f>IF(製品型番から直接入力!Q65="","",MID(製品型番から直接入力!H65,10,1))</f>
        <v/>
      </c>
      <c r="P158" s="209" t="str">
        <f>IF(製品型番から直接入力!Q65="","",MID(製品型番から直接入力!H65,11,1))</f>
        <v/>
      </c>
    </row>
    <row r="159" spans="1:16" x14ac:dyDescent="0.4">
      <c r="A159" s="208" t="s">
        <v>1328</v>
      </c>
      <c r="B159" s="208" t="str">
        <f>IF(製品型番から直接入力!Q66&lt;&gt;"",MAX(B$1:B158)+1,"")</f>
        <v/>
      </c>
      <c r="C159" s="209" t="str">
        <f>IF(製品型番から直接入力!I66="","","W "&amp;製品型番から直接入力!I66&amp;"mm"&amp;"×"&amp;"H "&amp;製品型番から直接入力!J66&amp;"mm")</f>
        <v/>
      </c>
      <c r="D159" s="209"/>
      <c r="E159" s="209" t="str">
        <f>IF(製品型番から直接入力!I66="","",ROUNDDOWN(製品型番から直接入力!I66*製品型番から直接入力!J66/1000000,2))</f>
        <v/>
      </c>
      <c r="F159" s="210"/>
      <c r="G159" s="210" t="str">
        <f>IF(OR(製品型番から直接入力!Q66="",依頼書!$I$9&lt;&gt;"株式会社ＬＩＸＩＬ"),"",依頼書!$I$9)</f>
        <v/>
      </c>
      <c r="H159" s="209"/>
      <c r="I159" s="209" t="str">
        <f>IF(製品型番から直接入力!AH66&lt;&gt;"",SUBSTITUTE(製品型番から直接入力!AH66,CHAR(10),""),"")</f>
        <v/>
      </c>
      <c r="J159" s="209" t="str">
        <f>IF(製品型番から直接入力!AI66&lt;&gt;"",SUBSTITUTE(製品型番から直接入力!AI66,CHAR(10),""),"")</f>
        <v/>
      </c>
      <c r="K159" s="209" t="str">
        <f>IF(製品型番から直接入力!AJ66&lt;&gt;"",SUBSTITUTE(製品型番から直接入力!AJ66,CHAR(10),""),"")</f>
        <v/>
      </c>
      <c r="L159" s="209" t="str">
        <f>IF(製品型番から直接入力!Q66="","",MID(製品型番から直接入力!H66,4,3))</f>
        <v/>
      </c>
      <c r="M159" s="209" t="str">
        <f>IF(製品型番から直接入力!Q66="","",MID(製品型番から直接入力!H66,7,1))</f>
        <v/>
      </c>
      <c r="N159" s="209" t="str">
        <f>IF(製品型番から直接入力!Q66="","",MID(製品型番から直接入力!H66,8,2))</f>
        <v/>
      </c>
      <c r="O159" s="209" t="str">
        <f>IF(製品型番から直接入力!Q66="","",MID(製品型番から直接入力!H66,10,1))</f>
        <v/>
      </c>
      <c r="P159" s="209" t="str">
        <f>IF(製品型番から直接入力!Q66="","",MID(製品型番から直接入力!H66,11,1))</f>
        <v/>
      </c>
    </row>
    <row r="160" spans="1:16" x14ac:dyDescent="0.4">
      <c r="A160" s="208" t="s">
        <v>1329</v>
      </c>
      <c r="B160" s="208" t="str">
        <f>IF(製品型番から直接入力!Q67&lt;&gt;"",MAX(B$1:B159)+1,"")</f>
        <v/>
      </c>
      <c r="C160" s="209" t="str">
        <f>IF(製品型番から直接入力!I67="","","W "&amp;製品型番から直接入力!I67&amp;"mm"&amp;"×"&amp;"H "&amp;製品型番から直接入力!J67&amp;"mm")</f>
        <v/>
      </c>
      <c r="D160" s="209"/>
      <c r="E160" s="209" t="str">
        <f>IF(製品型番から直接入力!I67="","",ROUNDDOWN(製品型番から直接入力!I67*製品型番から直接入力!J67/1000000,2))</f>
        <v/>
      </c>
      <c r="F160" s="210"/>
      <c r="G160" s="210" t="str">
        <f>IF(OR(製品型番から直接入力!Q67="",依頼書!$I$9&lt;&gt;"株式会社ＬＩＸＩＬ"),"",依頼書!$I$9)</f>
        <v/>
      </c>
      <c r="H160" s="209"/>
      <c r="I160" s="209" t="str">
        <f>IF(製品型番から直接入力!AH67&lt;&gt;"",SUBSTITUTE(製品型番から直接入力!AH67,CHAR(10),""),"")</f>
        <v/>
      </c>
      <c r="J160" s="209" t="str">
        <f>IF(製品型番から直接入力!AI67&lt;&gt;"",SUBSTITUTE(製品型番から直接入力!AI67,CHAR(10),""),"")</f>
        <v/>
      </c>
      <c r="K160" s="209" t="str">
        <f>IF(製品型番から直接入力!AJ67&lt;&gt;"",SUBSTITUTE(製品型番から直接入力!AJ67,CHAR(10),""),"")</f>
        <v/>
      </c>
      <c r="L160" s="209" t="str">
        <f>IF(製品型番から直接入力!Q67="","",MID(製品型番から直接入力!H67,4,3))</f>
        <v/>
      </c>
      <c r="M160" s="209" t="str">
        <f>IF(製品型番から直接入力!Q67="","",MID(製品型番から直接入力!H67,7,1))</f>
        <v/>
      </c>
      <c r="N160" s="209" t="str">
        <f>IF(製品型番から直接入力!Q67="","",MID(製品型番から直接入力!H67,8,2))</f>
        <v/>
      </c>
      <c r="O160" s="209" t="str">
        <f>IF(製品型番から直接入力!Q67="","",MID(製品型番から直接入力!H67,10,1))</f>
        <v/>
      </c>
      <c r="P160" s="209" t="str">
        <f>IF(製品型番から直接入力!Q67="","",MID(製品型番から直接入力!H67,11,1))</f>
        <v/>
      </c>
    </row>
    <row r="161" spans="1:16" x14ac:dyDescent="0.4">
      <c r="A161" s="208" t="s">
        <v>1330</v>
      </c>
      <c r="B161" s="208" t="str">
        <f>IF(製品型番から直接入力!Q68&lt;&gt;"",MAX(B$1:B160)+1,"")</f>
        <v/>
      </c>
      <c r="C161" s="209" t="str">
        <f>IF(製品型番から直接入力!I68="","","W "&amp;製品型番から直接入力!I68&amp;"mm"&amp;"×"&amp;"H "&amp;製品型番から直接入力!J68&amp;"mm")</f>
        <v/>
      </c>
      <c r="D161" s="209"/>
      <c r="E161" s="209" t="str">
        <f>IF(製品型番から直接入力!I68="","",ROUNDDOWN(製品型番から直接入力!I68*製品型番から直接入力!J68/1000000,2))</f>
        <v/>
      </c>
      <c r="F161" s="210"/>
      <c r="G161" s="210" t="str">
        <f>IF(OR(製品型番から直接入力!Q68="",依頼書!$I$9&lt;&gt;"株式会社ＬＩＸＩＬ"),"",依頼書!$I$9)</f>
        <v/>
      </c>
      <c r="H161" s="209"/>
      <c r="I161" s="209" t="str">
        <f>IF(製品型番から直接入力!AH68&lt;&gt;"",SUBSTITUTE(製品型番から直接入力!AH68,CHAR(10),""),"")</f>
        <v/>
      </c>
      <c r="J161" s="209" t="str">
        <f>IF(製品型番から直接入力!AI68&lt;&gt;"",SUBSTITUTE(製品型番から直接入力!AI68,CHAR(10),""),"")</f>
        <v/>
      </c>
      <c r="K161" s="209" t="str">
        <f>IF(製品型番から直接入力!AJ68&lt;&gt;"",SUBSTITUTE(製品型番から直接入力!AJ68,CHAR(10),""),"")</f>
        <v/>
      </c>
      <c r="L161" s="209" t="str">
        <f>IF(製品型番から直接入力!Q68="","",MID(製品型番から直接入力!H68,4,3))</f>
        <v/>
      </c>
      <c r="M161" s="209" t="str">
        <f>IF(製品型番から直接入力!Q68="","",MID(製品型番から直接入力!H68,7,1))</f>
        <v/>
      </c>
      <c r="N161" s="209" t="str">
        <f>IF(製品型番から直接入力!Q68="","",MID(製品型番から直接入力!H68,8,2))</f>
        <v/>
      </c>
      <c r="O161" s="209" t="str">
        <f>IF(製品型番から直接入力!Q68="","",MID(製品型番から直接入力!H68,10,1))</f>
        <v/>
      </c>
      <c r="P161" s="209" t="str">
        <f>IF(製品型番から直接入力!Q68="","",MID(製品型番から直接入力!H68,11,1))</f>
        <v/>
      </c>
    </row>
    <row r="162" spans="1:16" x14ac:dyDescent="0.4">
      <c r="A162" s="208" t="s">
        <v>1331</v>
      </c>
      <c r="B162" s="208" t="str">
        <f>IF(製品型番から直接入力!Q69&lt;&gt;"",MAX(B$1:B161)+1,"")</f>
        <v/>
      </c>
      <c r="C162" s="209" t="str">
        <f>IF(製品型番から直接入力!I69="","","W "&amp;製品型番から直接入力!I69&amp;"mm"&amp;"×"&amp;"H "&amp;製品型番から直接入力!J69&amp;"mm")</f>
        <v/>
      </c>
      <c r="D162" s="209"/>
      <c r="E162" s="209" t="str">
        <f>IF(製品型番から直接入力!I69="","",ROUNDDOWN(製品型番から直接入力!I69*製品型番から直接入力!J69/1000000,2))</f>
        <v/>
      </c>
      <c r="F162" s="210"/>
      <c r="G162" s="210" t="str">
        <f>IF(OR(製品型番から直接入力!Q69="",依頼書!$I$9&lt;&gt;"株式会社ＬＩＸＩＬ"),"",依頼書!$I$9)</f>
        <v/>
      </c>
      <c r="H162" s="209"/>
      <c r="I162" s="209" t="str">
        <f>IF(製品型番から直接入力!AH69&lt;&gt;"",SUBSTITUTE(製品型番から直接入力!AH69,CHAR(10),""),"")</f>
        <v/>
      </c>
      <c r="J162" s="209" t="str">
        <f>IF(製品型番から直接入力!AI69&lt;&gt;"",SUBSTITUTE(製品型番から直接入力!AI69,CHAR(10),""),"")</f>
        <v/>
      </c>
      <c r="K162" s="209" t="str">
        <f>IF(製品型番から直接入力!AJ69&lt;&gt;"",SUBSTITUTE(製品型番から直接入力!AJ69,CHAR(10),""),"")</f>
        <v/>
      </c>
      <c r="L162" s="209" t="str">
        <f>IF(製品型番から直接入力!Q69="","",MID(製品型番から直接入力!H69,4,3))</f>
        <v/>
      </c>
      <c r="M162" s="209" t="str">
        <f>IF(製品型番から直接入力!Q69="","",MID(製品型番から直接入力!H69,7,1))</f>
        <v/>
      </c>
      <c r="N162" s="209" t="str">
        <f>IF(製品型番から直接入力!Q69="","",MID(製品型番から直接入力!H69,8,2))</f>
        <v/>
      </c>
      <c r="O162" s="209" t="str">
        <f>IF(製品型番から直接入力!Q69="","",MID(製品型番から直接入力!H69,10,1))</f>
        <v/>
      </c>
      <c r="P162" s="209" t="str">
        <f>IF(製品型番から直接入力!Q69="","",MID(製品型番から直接入力!H69,11,1))</f>
        <v/>
      </c>
    </row>
    <row r="163" spans="1:16" x14ac:dyDescent="0.4">
      <c r="A163" s="208" t="s">
        <v>1332</v>
      </c>
      <c r="B163" s="208" t="str">
        <f>IF(製品型番から直接入力!Q70&lt;&gt;"",MAX(B$1:B162)+1,"")</f>
        <v/>
      </c>
      <c r="C163" s="209" t="str">
        <f>IF(製品型番から直接入力!I70="","","W "&amp;製品型番から直接入力!I70&amp;"mm"&amp;"×"&amp;"H "&amp;製品型番から直接入力!J70&amp;"mm")</f>
        <v/>
      </c>
      <c r="D163" s="209"/>
      <c r="E163" s="209" t="str">
        <f>IF(製品型番から直接入力!I70="","",ROUNDDOWN(製品型番から直接入力!I70*製品型番から直接入力!J70/1000000,2))</f>
        <v/>
      </c>
      <c r="F163" s="210"/>
      <c r="G163" s="210" t="str">
        <f>IF(OR(製品型番から直接入力!Q70="",依頼書!$I$9&lt;&gt;"株式会社ＬＩＸＩＬ"),"",依頼書!$I$9)</f>
        <v/>
      </c>
      <c r="H163" s="209"/>
      <c r="I163" s="209" t="str">
        <f>IF(製品型番から直接入力!AH70&lt;&gt;"",SUBSTITUTE(製品型番から直接入力!AH70,CHAR(10),""),"")</f>
        <v/>
      </c>
      <c r="J163" s="209" t="str">
        <f>IF(製品型番から直接入力!AI70&lt;&gt;"",SUBSTITUTE(製品型番から直接入力!AI70,CHAR(10),""),"")</f>
        <v/>
      </c>
      <c r="K163" s="209" t="str">
        <f>IF(製品型番から直接入力!AJ70&lt;&gt;"",SUBSTITUTE(製品型番から直接入力!AJ70,CHAR(10),""),"")</f>
        <v/>
      </c>
      <c r="L163" s="209" t="str">
        <f>IF(製品型番から直接入力!Q70="","",MID(製品型番から直接入力!H70,4,3))</f>
        <v/>
      </c>
      <c r="M163" s="209" t="str">
        <f>IF(製品型番から直接入力!Q70="","",MID(製品型番から直接入力!H70,7,1))</f>
        <v/>
      </c>
      <c r="N163" s="209" t="str">
        <f>IF(製品型番から直接入力!Q70="","",MID(製品型番から直接入力!H70,8,2))</f>
        <v/>
      </c>
      <c r="O163" s="209" t="str">
        <f>IF(製品型番から直接入力!Q70="","",MID(製品型番から直接入力!H70,10,1))</f>
        <v/>
      </c>
      <c r="P163" s="209" t="str">
        <f>IF(製品型番から直接入力!Q70="","",MID(製品型番から直接入力!H70,11,1))</f>
        <v/>
      </c>
    </row>
    <row r="164" spans="1:16" x14ac:dyDescent="0.4">
      <c r="A164" s="208" t="s">
        <v>1333</v>
      </c>
      <c r="B164" s="208" t="str">
        <f>IF(製品型番から直接入力!Q71&lt;&gt;"",MAX(B$1:B163)+1,"")</f>
        <v/>
      </c>
      <c r="C164" s="209" t="str">
        <f>IF(製品型番から直接入力!I71="","","W "&amp;製品型番から直接入力!I71&amp;"mm"&amp;"×"&amp;"H "&amp;製品型番から直接入力!J71&amp;"mm")</f>
        <v/>
      </c>
      <c r="D164" s="209"/>
      <c r="E164" s="209" t="str">
        <f>IF(製品型番から直接入力!I71="","",ROUNDDOWN(製品型番から直接入力!I71*製品型番から直接入力!J71/1000000,2))</f>
        <v/>
      </c>
      <c r="F164" s="210"/>
      <c r="G164" s="210" t="str">
        <f>IF(OR(製品型番から直接入力!Q71="",依頼書!$I$9&lt;&gt;"株式会社ＬＩＸＩＬ"),"",依頼書!$I$9)</f>
        <v/>
      </c>
      <c r="H164" s="209"/>
      <c r="I164" s="209" t="str">
        <f>IF(製品型番から直接入力!AH71&lt;&gt;"",SUBSTITUTE(製品型番から直接入力!AH71,CHAR(10),""),"")</f>
        <v/>
      </c>
      <c r="J164" s="209" t="str">
        <f>IF(製品型番から直接入力!AI71&lt;&gt;"",SUBSTITUTE(製品型番から直接入力!AI71,CHAR(10),""),"")</f>
        <v/>
      </c>
      <c r="K164" s="209" t="str">
        <f>IF(製品型番から直接入力!AJ71&lt;&gt;"",SUBSTITUTE(製品型番から直接入力!AJ71,CHAR(10),""),"")</f>
        <v/>
      </c>
      <c r="L164" s="209" t="str">
        <f>IF(製品型番から直接入力!Q71="","",MID(製品型番から直接入力!H71,4,3))</f>
        <v/>
      </c>
      <c r="M164" s="209" t="str">
        <f>IF(製品型番から直接入力!Q71="","",MID(製品型番から直接入力!H71,7,1))</f>
        <v/>
      </c>
      <c r="N164" s="209" t="str">
        <f>IF(製品型番から直接入力!Q71="","",MID(製品型番から直接入力!H71,8,2))</f>
        <v/>
      </c>
      <c r="O164" s="209" t="str">
        <f>IF(製品型番から直接入力!Q71="","",MID(製品型番から直接入力!H71,10,1))</f>
        <v/>
      </c>
      <c r="P164" s="209" t="str">
        <f>IF(製品型番から直接入力!Q71="","",MID(製品型番から直接入力!H71,11,1))</f>
        <v/>
      </c>
    </row>
    <row r="165" spans="1:16" x14ac:dyDescent="0.4">
      <c r="A165" s="208" t="s">
        <v>1334</v>
      </c>
      <c r="B165" s="208" t="str">
        <f>IF(製品型番から直接入力!Q72&lt;&gt;"",MAX(B$1:B164)+1,"")</f>
        <v/>
      </c>
      <c r="C165" s="209" t="str">
        <f>IF(製品型番から直接入力!I72="","","W "&amp;製品型番から直接入力!I72&amp;"mm"&amp;"×"&amp;"H "&amp;製品型番から直接入力!J72&amp;"mm")</f>
        <v/>
      </c>
      <c r="D165" s="209"/>
      <c r="E165" s="209" t="str">
        <f>IF(製品型番から直接入力!I72="","",ROUNDDOWN(製品型番から直接入力!I72*製品型番から直接入力!J72/1000000,2))</f>
        <v/>
      </c>
      <c r="F165" s="210"/>
      <c r="G165" s="210" t="str">
        <f>IF(OR(製品型番から直接入力!Q72="",依頼書!$I$9&lt;&gt;"株式会社ＬＩＸＩＬ"),"",依頼書!$I$9)</f>
        <v/>
      </c>
      <c r="H165" s="209"/>
      <c r="I165" s="209" t="str">
        <f>IF(製品型番から直接入力!AH72&lt;&gt;"",SUBSTITUTE(製品型番から直接入力!AH72,CHAR(10),""),"")</f>
        <v/>
      </c>
      <c r="J165" s="209" t="str">
        <f>IF(製品型番から直接入力!AI72&lt;&gt;"",SUBSTITUTE(製品型番から直接入力!AI72,CHAR(10),""),"")</f>
        <v/>
      </c>
      <c r="K165" s="209" t="str">
        <f>IF(製品型番から直接入力!AJ72&lt;&gt;"",SUBSTITUTE(製品型番から直接入力!AJ72,CHAR(10),""),"")</f>
        <v/>
      </c>
      <c r="L165" s="209" t="str">
        <f>IF(製品型番から直接入力!Q72="","",MID(製品型番から直接入力!H72,4,3))</f>
        <v/>
      </c>
      <c r="M165" s="209" t="str">
        <f>IF(製品型番から直接入力!Q72="","",MID(製品型番から直接入力!H72,7,1))</f>
        <v/>
      </c>
      <c r="N165" s="209" t="str">
        <f>IF(製品型番から直接入力!Q72="","",MID(製品型番から直接入力!H72,8,2))</f>
        <v/>
      </c>
      <c r="O165" s="209" t="str">
        <f>IF(製品型番から直接入力!Q72="","",MID(製品型番から直接入力!H72,10,1))</f>
        <v/>
      </c>
      <c r="P165" s="209" t="str">
        <f>IF(製品型番から直接入力!Q72="","",MID(製品型番から直接入力!H72,11,1))</f>
        <v/>
      </c>
    </row>
    <row r="166" spans="1:16" x14ac:dyDescent="0.4">
      <c r="A166" s="208" t="s">
        <v>1335</v>
      </c>
      <c r="B166" s="208" t="str">
        <f>IF(製品型番から直接入力!Q73&lt;&gt;"",MAX(B$1:B165)+1,"")</f>
        <v/>
      </c>
      <c r="C166" s="209" t="str">
        <f>IF(製品型番から直接入力!I73="","","W "&amp;製品型番から直接入力!I73&amp;"mm"&amp;"×"&amp;"H "&amp;製品型番から直接入力!J73&amp;"mm")</f>
        <v/>
      </c>
      <c r="D166" s="209"/>
      <c r="E166" s="209" t="str">
        <f>IF(製品型番から直接入力!I73="","",ROUNDDOWN(製品型番から直接入力!I73*製品型番から直接入力!J73/1000000,2))</f>
        <v/>
      </c>
      <c r="F166" s="210"/>
      <c r="G166" s="210" t="str">
        <f>IF(OR(製品型番から直接入力!Q73="",依頼書!$I$9&lt;&gt;"株式会社ＬＩＸＩＬ"),"",依頼書!$I$9)</f>
        <v/>
      </c>
      <c r="H166" s="209"/>
      <c r="I166" s="209" t="str">
        <f>IF(製品型番から直接入力!AH73&lt;&gt;"",SUBSTITUTE(製品型番から直接入力!AH73,CHAR(10),""),"")</f>
        <v/>
      </c>
      <c r="J166" s="209" t="str">
        <f>IF(製品型番から直接入力!AI73&lt;&gt;"",SUBSTITUTE(製品型番から直接入力!AI73,CHAR(10),""),"")</f>
        <v/>
      </c>
      <c r="K166" s="209" t="str">
        <f>IF(製品型番から直接入力!AJ73&lt;&gt;"",SUBSTITUTE(製品型番から直接入力!AJ73,CHAR(10),""),"")</f>
        <v/>
      </c>
      <c r="L166" s="209" t="str">
        <f>IF(製品型番から直接入力!Q73="","",MID(製品型番から直接入力!H73,4,3))</f>
        <v/>
      </c>
      <c r="M166" s="209" t="str">
        <f>IF(製品型番から直接入力!Q73="","",MID(製品型番から直接入力!H73,7,1))</f>
        <v/>
      </c>
      <c r="N166" s="209" t="str">
        <f>IF(製品型番から直接入力!Q73="","",MID(製品型番から直接入力!H73,8,2))</f>
        <v/>
      </c>
      <c r="O166" s="209" t="str">
        <f>IF(製品型番から直接入力!Q73="","",MID(製品型番から直接入力!H73,10,1))</f>
        <v/>
      </c>
      <c r="P166" s="209" t="str">
        <f>IF(製品型番から直接入力!Q73="","",MID(製品型番から直接入力!H73,11,1))</f>
        <v/>
      </c>
    </row>
    <row r="167" spans="1:16" x14ac:dyDescent="0.4">
      <c r="A167" s="208" t="s">
        <v>1336</v>
      </c>
      <c r="B167" s="208" t="str">
        <f>IF(製品型番から直接入力!Q74&lt;&gt;"",MAX(B$1:B166)+1,"")</f>
        <v/>
      </c>
      <c r="C167" s="209" t="str">
        <f>IF(製品型番から直接入力!I74="","","W "&amp;製品型番から直接入力!I74&amp;"mm"&amp;"×"&amp;"H "&amp;製品型番から直接入力!J74&amp;"mm")</f>
        <v/>
      </c>
      <c r="D167" s="209"/>
      <c r="E167" s="209" t="str">
        <f>IF(製品型番から直接入力!I74="","",ROUNDDOWN(製品型番から直接入力!I74*製品型番から直接入力!J74/1000000,2))</f>
        <v/>
      </c>
      <c r="F167" s="210"/>
      <c r="G167" s="210" t="str">
        <f>IF(OR(製品型番から直接入力!Q74="",依頼書!$I$9&lt;&gt;"株式会社ＬＩＸＩＬ"),"",依頼書!$I$9)</f>
        <v/>
      </c>
      <c r="H167" s="209"/>
      <c r="I167" s="209" t="str">
        <f>IF(製品型番から直接入力!AH74&lt;&gt;"",SUBSTITUTE(製品型番から直接入力!AH74,CHAR(10),""),"")</f>
        <v/>
      </c>
      <c r="J167" s="209" t="str">
        <f>IF(製品型番から直接入力!AI74&lt;&gt;"",SUBSTITUTE(製品型番から直接入力!AI74,CHAR(10),""),"")</f>
        <v/>
      </c>
      <c r="K167" s="209" t="str">
        <f>IF(製品型番から直接入力!AJ74&lt;&gt;"",SUBSTITUTE(製品型番から直接入力!AJ74,CHAR(10),""),"")</f>
        <v/>
      </c>
      <c r="L167" s="209" t="str">
        <f>IF(製品型番から直接入力!Q74="","",MID(製品型番から直接入力!H74,4,3))</f>
        <v/>
      </c>
      <c r="M167" s="209" t="str">
        <f>IF(製品型番から直接入力!Q74="","",MID(製品型番から直接入力!H74,7,1))</f>
        <v/>
      </c>
      <c r="N167" s="209" t="str">
        <f>IF(製品型番から直接入力!Q74="","",MID(製品型番から直接入力!H74,8,2))</f>
        <v/>
      </c>
      <c r="O167" s="209" t="str">
        <f>IF(製品型番から直接入力!Q74="","",MID(製品型番から直接入力!H74,10,1))</f>
        <v/>
      </c>
      <c r="P167" s="209" t="str">
        <f>IF(製品型番から直接入力!Q74="","",MID(製品型番から直接入力!H74,11,1))</f>
        <v/>
      </c>
    </row>
    <row r="168" spans="1:16" x14ac:dyDescent="0.4">
      <c r="A168" s="208" t="s">
        <v>1337</v>
      </c>
      <c r="B168" s="208" t="str">
        <f>IF(製品型番から直接入力!Q75&lt;&gt;"",MAX(B$1:B167)+1,"")</f>
        <v/>
      </c>
      <c r="C168" s="209" t="str">
        <f>IF(製品型番から直接入力!I75="","","W "&amp;製品型番から直接入力!I75&amp;"mm"&amp;"×"&amp;"H "&amp;製品型番から直接入力!J75&amp;"mm")</f>
        <v/>
      </c>
      <c r="D168" s="209"/>
      <c r="E168" s="209" t="str">
        <f>IF(製品型番から直接入力!I75="","",ROUNDDOWN(製品型番から直接入力!I75*製品型番から直接入力!J75/1000000,2))</f>
        <v/>
      </c>
      <c r="F168" s="210"/>
      <c r="G168" s="210" t="str">
        <f>IF(OR(製品型番から直接入力!Q75="",依頼書!$I$9&lt;&gt;"株式会社ＬＩＸＩＬ"),"",依頼書!$I$9)</f>
        <v/>
      </c>
      <c r="H168" s="209"/>
      <c r="I168" s="209" t="str">
        <f>IF(製品型番から直接入力!AH75&lt;&gt;"",SUBSTITUTE(製品型番から直接入力!AH75,CHAR(10),""),"")</f>
        <v/>
      </c>
      <c r="J168" s="209" t="str">
        <f>IF(製品型番から直接入力!AI75&lt;&gt;"",SUBSTITUTE(製品型番から直接入力!AI75,CHAR(10),""),"")</f>
        <v/>
      </c>
      <c r="K168" s="209" t="str">
        <f>IF(製品型番から直接入力!AJ75&lt;&gt;"",SUBSTITUTE(製品型番から直接入力!AJ75,CHAR(10),""),"")</f>
        <v/>
      </c>
      <c r="L168" s="209" t="str">
        <f>IF(製品型番から直接入力!Q75="","",MID(製品型番から直接入力!H75,4,3))</f>
        <v/>
      </c>
      <c r="M168" s="209" t="str">
        <f>IF(製品型番から直接入力!Q75="","",MID(製品型番から直接入力!H75,7,1))</f>
        <v/>
      </c>
      <c r="N168" s="209" t="str">
        <f>IF(製品型番から直接入力!Q75="","",MID(製品型番から直接入力!H75,8,2))</f>
        <v/>
      </c>
      <c r="O168" s="209" t="str">
        <f>IF(製品型番から直接入力!Q75="","",MID(製品型番から直接入力!H75,10,1))</f>
        <v/>
      </c>
      <c r="P168" s="209" t="str">
        <f>IF(製品型番から直接入力!Q75="","",MID(製品型番から直接入力!H75,11,1))</f>
        <v/>
      </c>
    </row>
    <row r="169" spans="1:16" x14ac:dyDescent="0.4">
      <c r="A169" s="208" t="s">
        <v>1338</v>
      </c>
      <c r="B169" s="208" t="str">
        <f>IF(製品型番から直接入力!Q76&lt;&gt;"",MAX(B$1:B168)+1,"")</f>
        <v/>
      </c>
      <c r="C169" s="209" t="str">
        <f>IF(製品型番から直接入力!I76="","","W "&amp;製品型番から直接入力!I76&amp;"mm"&amp;"×"&amp;"H "&amp;製品型番から直接入力!J76&amp;"mm")</f>
        <v/>
      </c>
      <c r="D169" s="209"/>
      <c r="E169" s="209" t="str">
        <f>IF(製品型番から直接入力!I76="","",ROUNDDOWN(製品型番から直接入力!I76*製品型番から直接入力!J76/1000000,2))</f>
        <v/>
      </c>
      <c r="F169" s="210"/>
      <c r="G169" s="210" t="str">
        <f>IF(OR(製品型番から直接入力!Q76="",依頼書!$I$9&lt;&gt;"株式会社ＬＩＸＩＬ"),"",依頼書!$I$9)</f>
        <v/>
      </c>
      <c r="H169" s="209"/>
      <c r="I169" s="209" t="str">
        <f>IF(製品型番から直接入力!AH76&lt;&gt;"",SUBSTITUTE(製品型番から直接入力!AH76,CHAR(10),""),"")</f>
        <v/>
      </c>
      <c r="J169" s="209" t="str">
        <f>IF(製品型番から直接入力!AI76&lt;&gt;"",SUBSTITUTE(製品型番から直接入力!AI76,CHAR(10),""),"")</f>
        <v/>
      </c>
      <c r="K169" s="209" t="str">
        <f>IF(製品型番から直接入力!AJ76&lt;&gt;"",SUBSTITUTE(製品型番から直接入力!AJ76,CHAR(10),""),"")</f>
        <v/>
      </c>
      <c r="L169" s="209" t="str">
        <f>IF(製品型番から直接入力!Q76="","",MID(製品型番から直接入力!H76,4,3))</f>
        <v/>
      </c>
      <c r="M169" s="209" t="str">
        <f>IF(製品型番から直接入力!Q76="","",MID(製品型番から直接入力!H76,7,1))</f>
        <v/>
      </c>
      <c r="N169" s="209" t="str">
        <f>IF(製品型番から直接入力!Q76="","",MID(製品型番から直接入力!H76,8,2))</f>
        <v/>
      </c>
      <c r="O169" s="209" t="str">
        <f>IF(製品型番から直接入力!Q76="","",MID(製品型番から直接入力!H76,10,1))</f>
        <v/>
      </c>
      <c r="P169" s="209" t="str">
        <f>IF(製品型番から直接入力!Q76="","",MID(製品型番から直接入力!H76,11,1))</f>
        <v/>
      </c>
    </row>
    <row r="170" spans="1:16" x14ac:dyDescent="0.4">
      <c r="A170" s="208" t="s">
        <v>1339</v>
      </c>
      <c r="B170" s="208" t="str">
        <f>IF(製品型番から直接入力!Q77&lt;&gt;"",MAX(B$1:B169)+1,"")</f>
        <v/>
      </c>
      <c r="C170" s="209" t="str">
        <f>IF(製品型番から直接入力!I77="","","W "&amp;製品型番から直接入力!I77&amp;"mm"&amp;"×"&amp;"H "&amp;製品型番から直接入力!J77&amp;"mm")</f>
        <v/>
      </c>
      <c r="D170" s="209"/>
      <c r="E170" s="209" t="str">
        <f>IF(製品型番から直接入力!I77="","",ROUNDDOWN(製品型番から直接入力!I77*製品型番から直接入力!J77/1000000,2))</f>
        <v/>
      </c>
      <c r="F170" s="210"/>
      <c r="G170" s="210" t="str">
        <f>IF(OR(製品型番から直接入力!Q77="",依頼書!$I$9&lt;&gt;"株式会社ＬＩＸＩＬ"),"",依頼書!$I$9)</f>
        <v/>
      </c>
      <c r="H170" s="209"/>
      <c r="I170" s="209" t="str">
        <f>IF(製品型番から直接入力!AH77&lt;&gt;"",SUBSTITUTE(製品型番から直接入力!AH77,CHAR(10),""),"")</f>
        <v/>
      </c>
      <c r="J170" s="209" t="str">
        <f>IF(製品型番から直接入力!AI77&lt;&gt;"",SUBSTITUTE(製品型番から直接入力!AI77,CHAR(10),""),"")</f>
        <v/>
      </c>
      <c r="K170" s="209" t="str">
        <f>IF(製品型番から直接入力!AJ77&lt;&gt;"",SUBSTITUTE(製品型番から直接入力!AJ77,CHAR(10),""),"")</f>
        <v/>
      </c>
      <c r="L170" s="209" t="str">
        <f>IF(製品型番から直接入力!Q77="","",MID(製品型番から直接入力!H77,4,3))</f>
        <v/>
      </c>
      <c r="M170" s="209" t="str">
        <f>IF(製品型番から直接入力!Q77="","",MID(製品型番から直接入力!H77,7,1))</f>
        <v/>
      </c>
      <c r="N170" s="209" t="str">
        <f>IF(製品型番から直接入力!Q77="","",MID(製品型番から直接入力!H77,8,2))</f>
        <v/>
      </c>
      <c r="O170" s="209" t="str">
        <f>IF(製品型番から直接入力!Q77="","",MID(製品型番から直接入力!H77,10,1))</f>
        <v/>
      </c>
      <c r="P170" s="209" t="str">
        <f>IF(製品型番から直接入力!Q77="","",MID(製品型番から直接入力!H77,11,1))</f>
        <v/>
      </c>
    </row>
    <row r="171" spans="1:16" x14ac:dyDescent="0.4">
      <c r="A171" s="208" t="s">
        <v>1340</v>
      </c>
      <c r="B171" s="208" t="str">
        <f>IF(製品型番から直接入力!Q78&lt;&gt;"",MAX(B$1:B170)+1,"")</f>
        <v/>
      </c>
      <c r="C171" s="209" t="str">
        <f>IF(製品型番から直接入力!I78="","","W "&amp;製品型番から直接入力!I78&amp;"mm"&amp;"×"&amp;"H "&amp;製品型番から直接入力!J78&amp;"mm")</f>
        <v/>
      </c>
      <c r="D171" s="209"/>
      <c r="E171" s="209" t="str">
        <f>IF(製品型番から直接入力!I78="","",ROUNDDOWN(製品型番から直接入力!I78*製品型番から直接入力!J78/1000000,2))</f>
        <v/>
      </c>
      <c r="F171" s="210"/>
      <c r="G171" s="210" t="str">
        <f>IF(OR(製品型番から直接入力!Q78="",依頼書!$I$9&lt;&gt;"株式会社ＬＩＸＩＬ"),"",依頼書!$I$9)</f>
        <v/>
      </c>
      <c r="H171" s="209"/>
      <c r="I171" s="209" t="str">
        <f>IF(製品型番から直接入力!AH78&lt;&gt;"",SUBSTITUTE(製品型番から直接入力!AH78,CHAR(10),""),"")</f>
        <v/>
      </c>
      <c r="J171" s="209" t="str">
        <f>IF(製品型番から直接入力!AI78&lt;&gt;"",SUBSTITUTE(製品型番から直接入力!AI78,CHAR(10),""),"")</f>
        <v/>
      </c>
      <c r="K171" s="209" t="str">
        <f>IF(製品型番から直接入力!AJ78&lt;&gt;"",SUBSTITUTE(製品型番から直接入力!AJ78,CHAR(10),""),"")</f>
        <v/>
      </c>
      <c r="L171" s="209" t="str">
        <f>IF(製品型番から直接入力!Q78="","",MID(製品型番から直接入力!H78,4,3))</f>
        <v/>
      </c>
      <c r="M171" s="209" t="str">
        <f>IF(製品型番から直接入力!Q78="","",MID(製品型番から直接入力!H78,7,1))</f>
        <v/>
      </c>
      <c r="N171" s="209" t="str">
        <f>IF(製品型番から直接入力!Q78="","",MID(製品型番から直接入力!H78,8,2))</f>
        <v/>
      </c>
      <c r="O171" s="209" t="str">
        <f>IF(製品型番から直接入力!Q78="","",MID(製品型番から直接入力!H78,10,1))</f>
        <v/>
      </c>
      <c r="P171" s="209" t="str">
        <f>IF(製品型番から直接入力!Q78="","",MID(製品型番から直接入力!H78,11,1))</f>
        <v/>
      </c>
    </row>
    <row r="172" spans="1:16" x14ac:dyDescent="0.4">
      <c r="A172" s="208" t="s">
        <v>1341</v>
      </c>
      <c r="B172" s="208" t="str">
        <f>IF(製品型番から直接入力!Q79&lt;&gt;"",MAX(B$1:B171)+1,"")</f>
        <v/>
      </c>
      <c r="C172" s="209" t="str">
        <f>IF(製品型番から直接入力!I79="","","W "&amp;製品型番から直接入力!I79&amp;"mm"&amp;"×"&amp;"H "&amp;製品型番から直接入力!J79&amp;"mm")</f>
        <v/>
      </c>
      <c r="D172" s="209"/>
      <c r="E172" s="209" t="str">
        <f>IF(製品型番から直接入力!I79="","",ROUNDDOWN(製品型番から直接入力!I79*製品型番から直接入力!J79/1000000,2))</f>
        <v/>
      </c>
      <c r="F172" s="210"/>
      <c r="G172" s="210" t="str">
        <f>IF(OR(製品型番から直接入力!Q79="",依頼書!$I$9&lt;&gt;"株式会社ＬＩＸＩＬ"),"",依頼書!$I$9)</f>
        <v/>
      </c>
      <c r="H172" s="209"/>
      <c r="I172" s="209" t="str">
        <f>IF(製品型番から直接入力!AH79&lt;&gt;"",SUBSTITUTE(製品型番から直接入力!AH79,CHAR(10),""),"")</f>
        <v/>
      </c>
      <c r="J172" s="209" t="str">
        <f>IF(製品型番から直接入力!AI79&lt;&gt;"",SUBSTITUTE(製品型番から直接入力!AI79,CHAR(10),""),"")</f>
        <v/>
      </c>
      <c r="K172" s="209" t="str">
        <f>IF(製品型番から直接入力!AJ79&lt;&gt;"",SUBSTITUTE(製品型番から直接入力!AJ79,CHAR(10),""),"")</f>
        <v/>
      </c>
      <c r="L172" s="209" t="str">
        <f>IF(製品型番から直接入力!Q79="","",MID(製品型番から直接入力!H79,4,3))</f>
        <v/>
      </c>
      <c r="M172" s="209" t="str">
        <f>IF(製品型番から直接入力!Q79="","",MID(製品型番から直接入力!H79,7,1))</f>
        <v/>
      </c>
      <c r="N172" s="209" t="str">
        <f>IF(製品型番から直接入力!Q79="","",MID(製品型番から直接入力!H79,8,2))</f>
        <v/>
      </c>
      <c r="O172" s="209" t="str">
        <f>IF(製品型番から直接入力!Q79="","",MID(製品型番から直接入力!H79,10,1))</f>
        <v/>
      </c>
      <c r="P172" s="209" t="str">
        <f>IF(製品型番から直接入力!Q79="","",MID(製品型番から直接入力!H79,11,1))</f>
        <v/>
      </c>
    </row>
    <row r="173" spans="1:16" x14ac:dyDescent="0.4">
      <c r="A173" s="208" t="s">
        <v>1342</v>
      </c>
      <c r="B173" s="208" t="str">
        <f>IF(製品型番から直接入力!Q80&lt;&gt;"",MAX(B$1:B172)+1,"")</f>
        <v/>
      </c>
      <c r="C173" s="209" t="str">
        <f>IF(製品型番から直接入力!I80="","","W "&amp;製品型番から直接入力!I80&amp;"mm"&amp;"×"&amp;"H "&amp;製品型番から直接入力!J80&amp;"mm")</f>
        <v/>
      </c>
      <c r="D173" s="209"/>
      <c r="E173" s="209" t="str">
        <f>IF(製品型番から直接入力!I80="","",ROUNDDOWN(製品型番から直接入力!I80*製品型番から直接入力!J80/1000000,2))</f>
        <v/>
      </c>
      <c r="F173" s="210"/>
      <c r="G173" s="210" t="str">
        <f>IF(OR(製品型番から直接入力!Q80="",依頼書!$I$9&lt;&gt;"株式会社ＬＩＸＩＬ"),"",依頼書!$I$9)</f>
        <v/>
      </c>
      <c r="H173" s="209"/>
      <c r="I173" s="209" t="str">
        <f>IF(製品型番から直接入力!AH80&lt;&gt;"",SUBSTITUTE(製品型番から直接入力!AH80,CHAR(10),""),"")</f>
        <v/>
      </c>
      <c r="J173" s="209" t="str">
        <f>IF(製品型番から直接入力!AI80&lt;&gt;"",SUBSTITUTE(製品型番から直接入力!AI80,CHAR(10),""),"")</f>
        <v/>
      </c>
      <c r="K173" s="209" t="str">
        <f>IF(製品型番から直接入力!AJ80&lt;&gt;"",SUBSTITUTE(製品型番から直接入力!AJ80,CHAR(10),""),"")</f>
        <v/>
      </c>
      <c r="L173" s="209" t="str">
        <f>IF(製品型番から直接入力!Q80="","",MID(製品型番から直接入力!H80,4,3))</f>
        <v/>
      </c>
      <c r="M173" s="209" t="str">
        <f>IF(製品型番から直接入力!Q80="","",MID(製品型番から直接入力!H80,7,1))</f>
        <v/>
      </c>
      <c r="N173" s="209" t="str">
        <f>IF(製品型番から直接入力!Q80="","",MID(製品型番から直接入力!H80,8,2))</f>
        <v/>
      </c>
      <c r="O173" s="209" t="str">
        <f>IF(製品型番から直接入力!Q80="","",MID(製品型番から直接入力!H80,10,1))</f>
        <v/>
      </c>
      <c r="P173" s="209" t="str">
        <f>IF(製品型番から直接入力!Q80="","",MID(製品型番から直接入力!H80,11,1))</f>
        <v/>
      </c>
    </row>
    <row r="174" spans="1:16" x14ac:dyDescent="0.4">
      <c r="A174" s="208" t="s">
        <v>1343</v>
      </c>
      <c r="B174" s="208" t="str">
        <f>IF(製品型番から直接入力!Q81&lt;&gt;"",MAX(B$1:B173)+1,"")</f>
        <v/>
      </c>
      <c r="C174" s="209" t="str">
        <f>IF(製品型番から直接入力!I81="","","W "&amp;製品型番から直接入力!I81&amp;"mm"&amp;"×"&amp;"H "&amp;製品型番から直接入力!J81&amp;"mm")</f>
        <v/>
      </c>
      <c r="D174" s="209"/>
      <c r="E174" s="209" t="str">
        <f>IF(製品型番から直接入力!I81="","",ROUNDDOWN(製品型番から直接入力!I81*製品型番から直接入力!J81/1000000,2))</f>
        <v/>
      </c>
      <c r="F174" s="210"/>
      <c r="G174" s="210" t="str">
        <f>IF(OR(製品型番から直接入力!Q81="",依頼書!$I$9&lt;&gt;"株式会社ＬＩＸＩＬ"),"",依頼書!$I$9)</f>
        <v/>
      </c>
      <c r="H174" s="209"/>
      <c r="I174" s="209" t="str">
        <f>IF(製品型番から直接入力!AH81&lt;&gt;"",SUBSTITUTE(製品型番から直接入力!AH81,CHAR(10),""),"")</f>
        <v/>
      </c>
      <c r="J174" s="209" t="str">
        <f>IF(製品型番から直接入力!AI81&lt;&gt;"",SUBSTITUTE(製品型番から直接入力!AI81,CHAR(10),""),"")</f>
        <v/>
      </c>
      <c r="K174" s="209" t="str">
        <f>IF(製品型番から直接入力!AJ81&lt;&gt;"",SUBSTITUTE(製品型番から直接入力!AJ81,CHAR(10),""),"")</f>
        <v/>
      </c>
      <c r="L174" s="209" t="str">
        <f>IF(製品型番から直接入力!Q81="","",MID(製品型番から直接入力!H81,4,3))</f>
        <v/>
      </c>
      <c r="M174" s="209" t="str">
        <f>IF(製品型番から直接入力!Q81="","",MID(製品型番から直接入力!H81,7,1))</f>
        <v/>
      </c>
      <c r="N174" s="209" t="str">
        <f>IF(製品型番から直接入力!Q81="","",MID(製品型番から直接入力!H81,8,2))</f>
        <v/>
      </c>
      <c r="O174" s="209" t="str">
        <f>IF(製品型番から直接入力!Q81="","",MID(製品型番から直接入力!H81,10,1))</f>
        <v/>
      </c>
      <c r="P174" s="209" t="str">
        <f>IF(製品型番から直接入力!Q81="","",MID(製品型番から直接入力!H81,11,1))</f>
        <v/>
      </c>
    </row>
    <row r="175" spans="1:16" x14ac:dyDescent="0.4">
      <c r="A175" s="208" t="s">
        <v>1344</v>
      </c>
      <c r="B175" s="208" t="str">
        <f>IF(製品型番から直接入力!Q82&lt;&gt;"",MAX(B$1:B174)+1,"")</f>
        <v/>
      </c>
      <c r="C175" s="209" t="str">
        <f>IF(製品型番から直接入力!I82="","","W "&amp;製品型番から直接入力!I82&amp;"mm"&amp;"×"&amp;"H "&amp;製品型番から直接入力!J82&amp;"mm")</f>
        <v/>
      </c>
      <c r="D175" s="209"/>
      <c r="E175" s="209" t="str">
        <f>IF(製品型番から直接入力!I82="","",ROUNDDOWN(製品型番から直接入力!I82*製品型番から直接入力!J82/1000000,2))</f>
        <v/>
      </c>
      <c r="F175" s="210"/>
      <c r="G175" s="210" t="str">
        <f>IF(OR(製品型番から直接入力!Q82="",依頼書!$I$9&lt;&gt;"株式会社ＬＩＸＩＬ"),"",依頼書!$I$9)</f>
        <v/>
      </c>
      <c r="H175" s="209"/>
      <c r="I175" s="209" t="str">
        <f>IF(製品型番から直接入力!AH82&lt;&gt;"",SUBSTITUTE(製品型番から直接入力!AH82,CHAR(10),""),"")</f>
        <v/>
      </c>
      <c r="J175" s="209" t="str">
        <f>IF(製品型番から直接入力!AI82&lt;&gt;"",SUBSTITUTE(製品型番から直接入力!AI82,CHAR(10),""),"")</f>
        <v/>
      </c>
      <c r="K175" s="209" t="str">
        <f>IF(製品型番から直接入力!AJ82&lt;&gt;"",SUBSTITUTE(製品型番から直接入力!AJ82,CHAR(10),""),"")</f>
        <v/>
      </c>
      <c r="L175" s="209" t="str">
        <f>IF(製品型番から直接入力!Q82="","",MID(製品型番から直接入力!H82,4,3))</f>
        <v/>
      </c>
      <c r="M175" s="209" t="str">
        <f>IF(製品型番から直接入力!Q82="","",MID(製品型番から直接入力!H82,7,1))</f>
        <v/>
      </c>
      <c r="N175" s="209" t="str">
        <f>IF(製品型番から直接入力!Q82="","",MID(製品型番から直接入力!H82,8,2))</f>
        <v/>
      </c>
      <c r="O175" s="209" t="str">
        <f>IF(製品型番から直接入力!Q82="","",MID(製品型番から直接入力!H82,10,1))</f>
        <v/>
      </c>
      <c r="P175" s="209" t="str">
        <f>IF(製品型番から直接入力!Q82="","",MID(製品型番から直接入力!H82,11,1))</f>
        <v/>
      </c>
    </row>
    <row r="176" spans="1:16" x14ac:dyDescent="0.4">
      <c r="A176" s="208" t="s">
        <v>1345</v>
      </c>
      <c r="B176" s="208" t="str">
        <f>IF(製品型番から直接入力!Q83&lt;&gt;"",MAX(B$1:B175)+1,"")</f>
        <v/>
      </c>
      <c r="C176" s="209" t="str">
        <f>IF(製品型番から直接入力!I83="","","W "&amp;製品型番から直接入力!I83&amp;"mm"&amp;"×"&amp;"H "&amp;製品型番から直接入力!J83&amp;"mm")</f>
        <v/>
      </c>
      <c r="D176" s="209"/>
      <c r="E176" s="209" t="str">
        <f>IF(製品型番から直接入力!I83="","",ROUNDDOWN(製品型番から直接入力!I83*製品型番から直接入力!J83/1000000,2))</f>
        <v/>
      </c>
      <c r="F176" s="210"/>
      <c r="G176" s="210" t="str">
        <f>IF(OR(製品型番から直接入力!Q83="",依頼書!$I$9&lt;&gt;"株式会社ＬＩＸＩＬ"),"",依頼書!$I$9)</f>
        <v/>
      </c>
      <c r="H176" s="209"/>
      <c r="I176" s="209" t="str">
        <f>IF(製品型番から直接入力!AH83&lt;&gt;"",SUBSTITUTE(製品型番から直接入力!AH83,CHAR(10),""),"")</f>
        <v/>
      </c>
      <c r="J176" s="209" t="str">
        <f>IF(製品型番から直接入力!AI83&lt;&gt;"",SUBSTITUTE(製品型番から直接入力!AI83,CHAR(10),""),"")</f>
        <v/>
      </c>
      <c r="K176" s="209" t="str">
        <f>IF(製品型番から直接入力!AJ83&lt;&gt;"",SUBSTITUTE(製品型番から直接入力!AJ83,CHAR(10),""),"")</f>
        <v/>
      </c>
      <c r="L176" s="209" t="str">
        <f>IF(製品型番から直接入力!Q83="","",MID(製品型番から直接入力!H83,4,3))</f>
        <v/>
      </c>
      <c r="M176" s="209" t="str">
        <f>IF(製品型番から直接入力!Q83="","",MID(製品型番から直接入力!H83,7,1))</f>
        <v/>
      </c>
      <c r="N176" s="209" t="str">
        <f>IF(製品型番から直接入力!Q83="","",MID(製品型番から直接入力!H83,8,2))</f>
        <v/>
      </c>
      <c r="O176" s="209" t="str">
        <f>IF(製品型番から直接入力!Q83="","",MID(製品型番から直接入力!H83,10,1))</f>
        <v/>
      </c>
      <c r="P176" s="209" t="str">
        <f>IF(製品型番から直接入力!Q83="","",MID(製品型番から直接入力!H83,11,1))</f>
        <v/>
      </c>
    </row>
    <row r="177" spans="1:16" x14ac:dyDescent="0.4">
      <c r="A177" s="208" t="s">
        <v>1346</v>
      </c>
      <c r="B177" s="208" t="str">
        <f>IF(製品型番から直接入力!Q84&lt;&gt;"",MAX(B$1:B176)+1,"")</f>
        <v/>
      </c>
      <c r="C177" s="209" t="str">
        <f>IF(製品型番から直接入力!I84="","","W "&amp;製品型番から直接入力!I84&amp;"mm"&amp;"×"&amp;"H "&amp;製品型番から直接入力!J84&amp;"mm")</f>
        <v/>
      </c>
      <c r="D177" s="209"/>
      <c r="E177" s="209" t="str">
        <f>IF(製品型番から直接入力!I84="","",ROUNDDOWN(製品型番から直接入力!I84*製品型番から直接入力!J84/1000000,2))</f>
        <v/>
      </c>
      <c r="F177" s="210"/>
      <c r="G177" s="210" t="str">
        <f>IF(OR(製品型番から直接入力!Q84="",依頼書!$I$9&lt;&gt;"株式会社ＬＩＸＩＬ"),"",依頼書!$I$9)</f>
        <v/>
      </c>
      <c r="H177" s="209"/>
      <c r="I177" s="209" t="str">
        <f>IF(製品型番から直接入力!AH84&lt;&gt;"",SUBSTITUTE(製品型番から直接入力!AH84,CHAR(10),""),"")</f>
        <v/>
      </c>
      <c r="J177" s="209" t="str">
        <f>IF(製品型番から直接入力!AI84&lt;&gt;"",SUBSTITUTE(製品型番から直接入力!AI84,CHAR(10),""),"")</f>
        <v/>
      </c>
      <c r="K177" s="209" t="str">
        <f>IF(製品型番から直接入力!AJ84&lt;&gt;"",SUBSTITUTE(製品型番から直接入力!AJ84,CHAR(10),""),"")</f>
        <v/>
      </c>
      <c r="L177" s="209" t="str">
        <f>IF(製品型番から直接入力!Q84="","",MID(製品型番から直接入力!H84,4,3))</f>
        <v/>
      </c>
      <c r="M177" s="209" t="str">
        <f>IF(製品型番から直接入力!Q84="","",MID(製品型番から直接入力!H84,7,1))</f>
        <v/>
      </c>
      <c r="N177" s="209" t="str">
        <f>IF(製品型番から直接入力!Q84="","",MID(製品型番から直接入力!H84,8,2))</f>
        <v/>
      </c>
      <c r="O177" s="209" t="str">
        <f>IF(製品型番から直接入力!Q84="","",MID(製品型番から直接入力!H84,10,1))</f>
        <v/>
      </c>
      <c r="P177" s="209" t="str">
        <f>IF(製品型番から直接入力!Q84="","",MID(製品型番から直接入力!H84,11,1))</f>
        <v/>
      </c>
    </row>
    <row r="178" spans="1:16" x14ac:dyDescent="0.4">
      <c r="A178" s="208" t="s">
        <v>1347</v>
      </c>
      <c r="B178" s="208" t="str">
        <f>IF(製品型番から直接入力!Q85&lt;&gt;"",MAX(B$1:B177)+1,"")</f>
        <v/>
      </c>
      <c r="C178" s="209" t="str">
        <f>IF(製品型番から直接入力!I85="","","W "&amp;製品型番から直接入力!I85&amp;"mm"&amp;"×"&amp;"H "&amp;製品型番から直接入力!J85&amp;"mm")</f>
        <v/>
      </c>
      <c r="D178" s="209"/>
      <c r="E178" s="209" t="str">
        <f>IF(製品型番から直接入力!I85="","",ROUNDDOWN(製品型番から直接入力!I85*製品型番から直接入力!J85/1000000,2))</f>
        <v/>
      </c>
      <c r="F178" s="210"/>
      <c r="G178" s="210" t="str">
        <f>IF(OR(製品型番から直接入力!Q85="",依頼書!$I$9&lt;&gt;"株式会社ＬＩＸＩＬ"),"",依頼書!$I$9)</f>
        <v/>
      </c>
      <c r="H178" s="209"/>
      <c r="I178" s="209" t="str">
        <f>IF(製品型番から直接入力!AH85&lt;&gt;"",SUBSTITUTE(製品型番から直接入力!AH85,CHAR(10),""),"")</f>
        <v/>
      </c>
      <c r="J178" s="209" t="str">
        <f>IF(製品型番から直接入力!AI85&lt;&gt;"",SUBSTITUTE(製品型番から直接入力!AI85,CHAR(10),""),"")</f>
        <v/>
      </c>
      <c r="K178" s="209" t="str">
        <f>IF(製品型番から直接入力!AJ85&lt;&gt;"",SUBSTITUTE(製品型番から直接入力!AJ85,CHAR(10),""),"")</f>
        <v/>
      </c>
      <c r="L178" s="209" t="str">
        <f>IF(製品型番から直接入力!Q85="","",MID(製品型番から直接入力!H85,4,3))</f>
        <v/>
      </c>
      <c r="M178" s="209" t="str">
        <f>IF(製品型番から直接入力!Q85="","",MID(製品型番から直接入力!H85,7,1))</f>
        <v/>
      </c>
      <c r="N178" s="209" t="str">
        <f>IF(製品型番から直接入力!Q85="","",MID(製品型番から直接入力!H85,8,2))</f>
        <v/>
      </c>
      <c r="O178" s="209" t="str">
        <f>IF(製品型番から直接入力!Q85="","",MID(製品型番から直接入力!H85,10,1))</f>
        <v/>
      </c>
      <c r="P178" s="209" t="str">
        <f>IF(製品型番から直接入力!Q85="","",MID(製品型番から直接入力!H85,11,1))</f>
        <v/>
      </c>
    </row>
    <row r="179" spans="1:16" x14ac:dyDescent="0.4">
      <c r="A179" s="208" t="s">
        <v>1348</v>
      </c>
      <c r="B179" s="208" t="str">
        <f>IF(製品型番から直接入力!Q86&lt;&gt;"",MAX(B$1:B178)+1,"")</f>
        <v/>
      </c>
      <c r="C179" s="209" t="str">
        <f>IF(製品型番から直接入力!I86="","","W "&amp;製品型番から直接入力!I86&amp;"mm"&amp;"×"&amp;"H "&amp;製品型番から直接入力!J86&amp;"mm")</f>
        <v/>
      </c>
      <c r="D179" s="209"/>
      <c r="E179" s="209" t="str">
        <f>IF(製品型番から直接入力!I86="","",ROUNDDOWN(製品型番から直接入力!I86*製品型番から直接入力!J86/1000000,2))</f>
        <v/>
      </c>
      <c r="F179" s="210"/>
      <c r="G179" s="210" t="str">
        <f>IF(OR(製品型番から直接入力!Q86="",依頼書!$I$9&lt;&gt;"株式会社ＬＩＸＩＬ"),"",依頼書!$I$9)</f>
        <v/>
      </c>
      <c r="H179" s="209"/>
      <c r="I179" s="209" t="str">
        <f>IF(製品型番から直接入力!AH86&lt;&gt;"",SUBSTITUTE(製品型番から直接入力!AH86,CHAR(10),""),"")</f>
        <v/>
      </c>
      <c r="J179" s="209" t="str">
        <f>IF(製品型番から直接入力!AI86&lt;&gt;"",SUBSTITUTE(製品型番から直接入力!AI86,CHAR(10),""),"")</f>
        <v/>
      </c>
      <c r="K179" s="209" t="str">
        <f>IF(製品型番から直接入力!AJ86&lt;&gt;"",SUBSTITUTE(製品型番から直接入力!AJ86,CHAR(10),""),"")</f>
        <v/>
      </c>
      <c r="L179" s="209" t="str">
        <f>IF(製品型番から直接入力!Q86="","",MID(製品型番から直接入力!H86,4,3))</f>
        <v/>
      </c>
      <c r="M179" s="209" t="str">
        <f>IF(製品型番から直接入力!Q86="","",MID(製品型番から直接入力!H86,7,1))</f>
        <v/>
      </c>
      <c r="N179" s="209" t="str">
        <f>IF(製品型番から直接入力!Q86="","",MID(製品型番から直接入力!H86,8,2))</f>
        <v/>
      </c>
      <c r="O179" s="209" t="str">
        <f>IF(製品型番から直接入力!Q86="","",MID(製品型番から直接入力!H86,10,1))</f>
        <v/>
      </c>
      <c r="P179" s="209" t="str">
        <f>IF(製品型番から直接入力!Q86="","",MID(製品型番から直接入力!H86,11,1))</f>
        <v/>
      </c>
    </row>
    <row r="180" spans="1:16" x14ac:dyDescent="0.4">
      <c r="A180" s="208" t="s">
        <v>1349</v>
      </c>
      <c r="B180" s="208" t="str">
        <f>IF(製品型番から直接入力!Q87&lt;&gt;"",MAX(B$1:B179)+1,"")</f>
        <v/>
      </c>
      <c r="C180" s="209" t="str">
        <f>IF(製品型番から直接入力!I87="","","W "&amp;製品型番から直接入力!I87&amp;"mm"&amp;"×"&amp;"H "&amp;製品型番から直接入力!J87&amp;"mm")</f>
        <v/>
      </c>
      <c r="D180" s="209"/>
      <c r="E180" s="209" t="str">
        <f>IF(製品型番から直接入力!I87="","",ROUNDDOWN(製品型番から直接入力!I87*製品型番から直接入力!J87/1000000,2))</f>
        <v/>
      </c>
      <c r="F180" s="210"/>
      <c r="G180" s="210" t="str">
        <f>IF(OR(製品型番から直接入力!Q87="",依頼書!$I$9&lt;&gt;"株式会社ＬＩＸＩＬ"),"",依頼書!$I$9)</f>
        <v/>
      </c>
      <c r="H180" s="209"/>
      <c r="I180" s="209" t="str">
        <f>IF(製品型番から直接入力!AH87&lt;&gt;"",SUBSTITUTE(製品型番から直接入力!AH87,CHAR(10),""),"")</f>
        <v/>
      </c>
      <c r="J180" s="209" t="str">
        <f>IF(製品型番から直接入力!AI87&lt;&gt;"",SUBSTITUTE(製品型番から直接入力!AI87,CHAR(10),""),"")</f>
        <v/>
      </c>
      <c r="K180" s="209" t="str">
        <f>IF(製品型番から直接入力!AJ87&lt;&gt;"",SUBSTITUTE(製品型番から直接入力!AJ87,CHAR(10),""),"")</f>
        <v/>
      </c>
      <c r="L180" s="209" t="str">
        <f>IF(製品型番から直接入力!Q87="","",MID(製品型番から直接入力!H87,4,3))</f>
        <v/>
      </c>
      <c r="M180" s="209" t="str">
        <f>IF(製品型番から直接入力!Q87="","",MID(製品型番から直接入力!H87,7,1))</f>
        <v/>
      </c>
      <c r="N180" s="209" t="str">
        <f>IF(製品型番から直接入力!Q87="","",MID(製品型番から直接入力!H87,8,2))</f>
        <v/>
      </c>
      <c r="O180" s="209" t="str">
        <f>IF(製品型番から直接入力!Q87="","",MID(製品型番から直接入力!H87,10,1))</f>
        <v/>
      </c>
      <c r="P180" s="209" t="str">
        <f>IF(製品型番から直接入力!Q87="","",MID(製品型番から直接入力!H87,11,1))</f>
        <v/>
      </c>
    </row>
    <row r="181" spans="1:16" x14ac:dyDescent="0.4">
      <c r="A181" s="208" t="s">
        <v>1350</v>
      </c>
      <c r="B181" s="208" t="str">
        <f>IF(製品型番から直接入力!Q88&lt;&gt;"",MAX(B$1:B180)+1,"")</f>
        <v/>
      </c>
      <c r="C181" s="209" t="str">
        <f>IF(製品型番から直接入力!I88="","","W "&amp;製品型番から直接入力!I88&amp;"mm"&amp;"×"&amp;"H "&amp;製品型番から直接入力!J88&amp;"mm")</f>
        <v/>
      </c>
      <c r="D181" s="209"/>
      <c r="E181" s="209" t="str">
        <f>IF(製品型番から直接入力!I88="","",ROUNDDOWN(製品型番から直接入力!I88*製品型番から直接入力!J88/1000000,2))</f>
        <v/>
      </c>
      <c r="F181" s="210"/>
      <c r="G181" s="210" t="str">
        <f>IF(OR(製品型番から直接入力!Q88="",依頼書!$I$9&lt;&gt;"株式会社ＬＩＸＩＬ"),"",依頼書!$I$9)</f>
        <v/>
      </c>
      <c r="H181" s="209"/>
      <c r="I181" s="209" t="str">
        <f>IF(製品型番から直接入力!AH88&lt;&gt;"",SUBSTITUTE(製品型番から直接入力!AH88,CHAR(10),""),"")</f>
        <v/>
      </c>
      <c r="J181" s="209" t="str">
        <f>IF(製品型番から直接入力!AI88&lt;&gt;"",SUBSTITUTE(製品型番から直接入力!AI88,CHAR(10),""),"")</f>
        <v/>
      </c>
      <c r="K181" s="209" t="str">
        <f>IF(製品型番から直接入力!AJ88&lt;&gt;"",SUBSTITUTE(製品型番から直接入力!AJ88,CHAR(10),""),"")</f>
        <v/>
      </c>
      <c r="L181" s="209" t="str">
        <f>IF(製品型番から直接入力!Q88="","",MID(製品型番から直接入力!H88,4,3))</f>
        <v/>
      </c>
      <c r="M181" s="209" t="str">
        <f>IF(製品型番から直接入力!Q88="","",MID(製品型番から直接入力!H88,7,1))</f>
        <v/>
      </c>
      <c r="N181" s="209" t="str">
        <f>IF(製品型番から直接入力!Q88="","",MID(製品型番から直接入力!H88,8,2))</f>
        <v/>
      </c>
      <c r="O181" s="209" t="str">
        <f>IF(製品型番から直接入力!Q88="","",MID(製品型番から直接入力!H88,10,1))</f>
        <v/>
      </c>
      <c r="P181" s="209" t="str">
        <f>IF(製品型番から直接入力!Q88="","",MID(製品型番から直接入力!H88,11,1))</f>
        <v/>
      </c>
    </row>
    <row r="182" spans="1:16" x14ac:dyDescent="0.4">
      <c r="A182" s="208" t="s">
        <v>1351</v>
      </c>
      <c r="B182" s="208" t="str">
        <f>IF(製品型番から直接入力!Q89&lt;&gt;"",MAX(B$1:B181)+1,"")</f>
        <v/>
      </c>
      <c r="C182" s="209" t="str">
        <f>IF(製品型番から直接入力!I89="","","W "&amp;製品型番から直接入力!I89&amp;"mm"&amp;"×"&amp;"H "&amp;製品型番から直接入力!J89&amp;"mm")</f>
        <v/>
      </c>
      <c r="D182" s="209"/>
      <c r="E182" s="209" t="str">
        <f>IF(製品型番から直接入力!I89="","",ROUNDDOWN(製品型番から直接入力!I89*製品型番から直接入力!J89/1000000,2))</f>
        <v/>
      </c>
      <c r="F182" s="210"/>
      <c r="G182" s="210" t="str">
        <f>IF(OR(製品型番から直接入力!Q89="",依頼書!$I$9&lt;&gt;"株式会社ＬＩＸＩＬ"),"",依頼書!$I$9)</f>
        <v/>
      </c>
      <c r="H182" s="209"/>
      <c r="I182" s="209" t="str">
        <f>IF(製品型番から直接入力!AH89&lt;&gt;"",SUBSTITUTE(製品型番から直接入力!AH89,CHAR(10),""),"")</f>
        <v/>
      </c>
      <c r="J182" s="209" t="str">
        <f>IF(製品型番から直接入力!AI89&lt;&gt;"",SUBSTITUTE(製品型番から直接入力!AI89,CHAR(10),""),"")</f>
        <v/>
      </c>
      <c r="K182" s="209" t="str">
        <f>IF(製品型番から直接入力!AJ89&lt;&gt;"",SUBSTITUTE(製品型番から直接入力!AJ89,CHAR(10),""),"")</f>
        <v/>
      </c>
      <c r="L182" s="209" t="str">
        <f>IF(製品型番から直接入力!Q89="","",MID(製品型番から直接入力!H89,4,3))</f>
        <v/>
      </c>
      <c r="M182" s="209" t="str">
        <f>IF(製品型番から直接入力!Q89="","",MID(製品型番から直接入力!H89,7,1))</f>
        <v/>
      </c>
      <c r="N182" s="209" t="str">
        <f>IF(製品型番から直接入力!Q89="","",MID(製品型番から直接入力!H89,8,2))</f>
        <v/>
      </c>
      <c r="O182" s="209" t="str">
        <f>IF(製品型番から直接入力!Q89="","",MID(製品型番から直接入力!H89,10,1))</f>
        <v/>
      </c>
      <c r="P182" s="209" t="str">
        <f>IF(製品型番から直接入力!Q89="","",MID(製品型番から直接入力!H89,11,1))</f>
        <v/>
      </c>
    </row>
    <row r="183" spans="1:16" x14ac:dyDescent="0.4">
      <c r="A183" s="208" t="s">
        <v>1352</v>
      </c>
      <c r="B183" s="208" t="str">
        <f>IF(製品型番から直接入力!Q90&lt;&gt;"",MAX(B$1:B182)+1,"")</f>
        <v/>
      </c>
      <c r="C183" s="209" t="str">
        <f>IF(製品型番から直接入力!I90="","","W "&amp;製品型番から直接入力!I90&amp;"mm"&amp;"×"&amp;"H "&amp;製品型番から直接入力!J90&amp;"mm")</f>
        <v/>
      </c>
      <c r="D183" s="209"/>
      <c r="E183" s="209" t="str">
        <f>IF(製品型番から直接入力!I90="","",ROUNDDOWN(製品型番から直接入力!I90*製品型番から直接入力!J90/1000000,2))</f>
        <v/>
      </c>
      <c r="F183" s="210"/>
      <c r="G183" s="210" t="str">
        <f>IF(OR(製品型番から直接入力!Q90="",依頼書!$I$9&lt;&gt;"株式会社ＬＩＸＩＬ"),"",依頼書!$I$9)</f>
        <v/>
      </c>
      <c r="H183" s="209"/>
      <c r="I183" s="209" t="str">
        <f>IF(製品型番から直接入力!AH90&lt;&gt;"",SUBSTITUTE(製品型番から直接入力!AH90,CHAR(10),""),"")</f>
        <v/>
      </c>
      <c r="J183" s="209" t="str">
        <f>IF(製品型番から直接入力!AI90&lt;&gt;"",SUBSTITUTE(製品型番から直接入力!AI90,CHAR(10),""),"")</f>
        <v/>
      </c>
      <c r="K183" s="209" t="str">
        <f>IF(製品型番から直接入力!AJ90&lt;&gt;"",SUBSTITUTE(製品型番から直接入力!AJ90,CHAR(10),""),"")</f>
        <v/>
      </c>
      <c r="L183" s="209" t="str">
        <f>IF(製品型番から直接入力!Q90="","",MID(製品型番から直接入力!H90,4,3))</f>
        <v/>
      </c>
      <c r="M183" s="209" t="str">
        <f>IF(製品型番から直接入力!Q90="","",MID(製品型番から直接入力!H90,7,1))</f>
        <v/>
      </c>
      <c r="N183" s="209" t="str">
        <f>IF(製品型番から直接入力!Q90="","",MID(製品型番から直接入力!H90,8,2))</f>
        <v/>
      </c>
      <c r="O183" s="209" t="str">
        <f>IF(製品型番から直接入力!Q90="","",MID(製品型番から直接入力!H90,10,1))</f>
        <v/>
      </c>
      <c r="P183" s="209" t="str">
        <f>IF(製品型番から直接入力!Q90="","",MID(製品型番から直接入力!H90,11,1))</f>
        <v/>
      </c>
    </row>
    <row r="184" spans="1:16" x14ac:dyDescent="0.4">
      <c r="A184" s="208" t="s">
        <v>1353</v>
      </c>
      <c r="B184" s="208" t="str">
        <f>IF(製品型番から直接入力!Q91&lt;&gt;"",MAX(B$1:B183)+1,"")</f>
        <v/>
      </c>
      <c r="C184" s="209" t="str">
        <f>IF(製品型番から直接入力!I91="","","W "&amp;製品型番から直接入力!I91&amp;"mm"&amp;"×"&amp;"H "&amp;製品型番から直接入力!J91&amp;"mm")</f>
        <v/>
      </c>
      <c r="D184" s="209"/>
      <c r="E184" s="209" t="str">
        <f>IF(製品型番から直接入力!I91="","",ROUNDDOWN(製品型番から直接入力!I91*製品型番から直接入力!J91/1000000,2))</f>
        <v/>
      </c>
      <c r="F184" s="210"/>
      <c r="G184" s="210" t="str">
        <f>IF(OR(製品型番から直接入力!Q91="",依頼書!$I$9&lt;&gt;"株式会社ＬＩＸＩＬ"),"",依頼書!$I$9)</f>
        <v/>
      </c>
      <c r="H184" s="209"/>
      <c r="I184" s="209" t="str">
        <f>IF(製品型番から直接入力!AH91&lt;&gt;"",SUBSTITUTE(製品型番から直接入力!AH91,CHAR(10),""),"")</f>
        <v/>
      </c>
      <c r="J184" s="209" t="str">
        <f>IF(製品型番から直接入力!AI91&lt;&gt;"",SUBSTITUTE(製品型番から直接入力!AI91,CHAR(10),""),"")</f>
        <v/>
      </c>
      <c r="K184" s="209" t="str">
        <f>IF(製品型番から直接入力!AJ91&lt;&gt;"",SUBSTITUTE(製品型番から直接入力!AJ91,CHAR(10),""),"")</f>
        <v/>
      </c>
      <c r="L184" s="209" t="str">
        <f>IF(製品型番から直接入力!Q91="","",MID(製品型番から直接入力!H91,4,3))</f>
        <v/>
      </c>
      <c r="M184" s="209" t="str">
        <f>IF(製品型番から直接入力!Q91="","",MID(製品型番から直接入力!H91,7,1))</f>
        <v/>
      </c>
      <c r="N184" s="209" t="str">
        <f>IF(製品型番から直接入力!Q91="","",MID(製品型番から直接入力!H91,8,2))</f>
        <v/>
      </c>
      <c r="O184" s="209" t="str">
        <f>IF(製品型番から直接入力!Q91="","",MID(製品型番から直接入力!H91,10,1))</f>
        <v/>
      </c>
      <c r="P184" s="209" t="str">
        <f>IF(製品型番から直接入力!Q91="","",MID(製品型番から直接入力!H91,11,1))</f>
        <v/>
      </c>
    </row>
    <row r="185" spans="1:16" x14ac:dyDescent="0.4">
      <c r="A185" s="208" t="s">
        <v>1354</v>
      </c>
      <c r="B185" s="208" t="str">
        <f>IF(製品型番から直接入力!Q92&lt;&gt;"",MAX(B$1:B184)+1,"")</f>
        <v/>
      </c>
      <c r="C185" s="209" t="str">
        <f>IF(製品型番から直接入力!I92="","","W "&amp;製品型番から直接入力!I92&amp;"mm"&amp;"×"&amp;"H "&amp;製品型番から直接入力!J92&amp;"mm")</f>
        <v/>
      </c>
      <c r="D185" s="209"/>
      <c r="E185" s="209" t="str">
        <f>IF(製品型番から直接入力!I92="","",ROUNDDOWN(製品型番から直接入力!I92*製品型番から直接入力!J92/1000000,2))</f>
        <v/>
      </c>
      <c r="F185" s="210"/>
      <c r="G185" s="210" t="str">
        <f>IF(OR(製品型番から直接入力!Q92="",依頼書!$I$9&lt;&gt;"株式会社ＬＩＸＩＬ"),"",依頼書!$I$9)</f>
        <v/>
      </c>
      <c r="H185" s="209"/>
      <c r="I185" s="209" t="str">
        <f>IF(製品型番から直接入力!AH92&lt;&gt;"",SUBSTITUTE(製品型番から直接入力!AH92,CHAR(10),""),"")</f>
        <v/>
      </c>
      <c r="J185" s="209" t="str">
        <f>IF(製品型番から直接入力!AI92&lt;&gt;"",SUBSTITUTE(製品型番から直接入力!AI92,CHAR(10),""),"")</f>
        <v/>
      </c>
      <c r="K185" s="209" t="str">
        <f>IF(製品型番から直接入力!AJ92&lt;&gt;"",SUBSTITUTE(製品型番から直接入力!AJ92,CHAR(10),""),"")</f>
        <v/>
      </c>
      <c r="L185" s="209" t="str">
        <f>IF(製品型番から直接入力!Q92="","",MID(製品型番から直接入力!H92,4,3))</f>
        <v/>
      </c>
      <c r="M185" s="209" t="str">
        <f>IF(製品型番から直接入力!Q92="","",MID(製品型番から直接入力!H92,7,1))</f>
        <v/>
      </c>
      <c r="N185" s="209" t="str">
        <f>IF(製品型番から直接入力!Q92="","",MID(製品型番から直接入力!H92,8,2))</f>
        <v/>
      </c>
      <c r="O185" s="209" t="str">
        <f>IF(製品型番から直接入力!Q92="","",MID(製品型番から直接入力!H92,10,1))</f>
        <v/>
      </c>
      <c r="P185" s="209" t="str">
        <f>IF(製品型番から直接入力!Q92="","",MID(製品型番から直接入力!H92,11,1))</f>
        <v/>
      </c>
    </row>
    <row r="186" spans="1:16" x14ac:dyDescent="0.4">
      <c r="A186" s="208" t="s">
        <v>1355</v>
      </c>
      <c r="B186" s="208" t="str">
        <f>IF(製品型番から直接入力!Q93&lt;&gt;"",MAX(B$1:B185)+1,"")</f>
        <v/>
      </c>
      <c r="C186" s="209" t="str">
        <f>IF(製品型番から直接入力!I93="","","W "&amp;製品型番から直接入力!I93&amp;"mm"&amp;"×"&amp;"H "&amp;製品型番から直接入力!J93&amp;"mm")</f>
        <v/>
      </c>
      <c r="D186" s="209"/>
      <c r="E186" s="209" t="str">
        <f>IF(製品型番から直接入力!I93="","",ROUNDDOWN(製品型番から直接入力!I93*製品型番から直接入力!J93/1000000,2))</f>
        <v/>
      </c>
      <c r="F186" s="210"/>
      <c r="G186" s="210" t="str">
        <f>IF(OR(製品型番から直接入力!Q93="",依頼書!$I$9&lt;&gt;"株式会社ＬＩＸＩＬ"),"",依頼書!$I$9)</f>
        <v/>
      </c>
      <c r="H186" s="209"/>
      <c r="I186" s="209" t="str">
        <f>IF(製品型番から直接入力!AH93&lt;&gt;"",SUBSTITUTE(製品型番から直接入力!AH93,CHAR(10),""),"")</f>
        <v/>
      </c>
      <c r="J186" s="209" t="str">
        <f>IF(製品型番から直接入力!AI93&lt;&gt;"",SUBSTITUTE(製品型番から直接入力!AI93,CHAR(10),""),"")</f>
        <v/>
      </c>
      <c r="K186" s="209" t="str">
        <f>IF(製品型番から直接入力!AJ93&lt;&gt;"",SUBSTITUTE(製品型番から直接入力!AJ93,CHAR(10),""),"")</f>
        <v/>
      </c>
      <c r="L186" s="209" t="str">
        <f>IF(製品型番から直接入力!Q93="","",MID(製品型番から直接入力!H93,4,3))</f>
        <v/>
      </c>
      <c r="M186" s="209" t="str">
        <f>IF(製品型番から直接入力!Q93="","",MID(製品型番から直接入力!H93,7,1))</f>
        <v/>
      </c>
      <c r="N186" s="209" t="str">
        <f>IF(製品型番から直接入力!Q93="","",MID(製品型番から直接入力!H93,8,2))</f>
        <v/>
      </c>
      <c r="O186" s="209" t="str">
        <f>IF(製品型番から直接入力!Q93="","",MID(製品型番から直接入力!H93,10,1))</f>
        <v/>
      </c>
      <c r="P186" s="209" t="str">
        <f>IF(製品型番から直接入力!Q93="","",MID(製品型番から直接入力!H93,11,1))</f>
        <v/>
      </c>
    </row>
    <row r="187" spans="1:16" x14ac:dyDescent="0.4">
      <c r="A187" s="208" t="s">
        <v>1356</v>
      </c>
      <c r="B187" s="208" t="str">
        <f>IF(製品型番から直接入力!Q94&lt;&gt;"",MAX(B$1:B186)+1,"")</f>
        <v/>
      </c>
      <c r="C187" s="209" t="str">
        <f>IF(製品型番から直接入力!I94="","","W "&amp;製品型番から直接入力!I94&amp;"mm"&amp;"×"&amp;"H "&amp;製品型番から直接入力!J94&amp;"mm")</f>
        <v/>
      </c>
      <c r="D187" s="209"/>
      <c r="E187" s="209" t="str">
        <f>IF(製品型番から直接入力!I94="","",ROUNDDOWN(製品型番から直接入力!I94*製品型番から直接入力!J94/1000000,2))</f>
        <v/>
      </c>
      <c r="F187" s="210"/>
      <c r="G187" s="210" t="str">
        <f>IF(OR(製品型番から直接入力!Q94="",依頼書!$I$9&lt;&gt;"株式会社ＬＩＸＩＬ"),"",依頼書!$I$9)</f>
        <v/>
      </c>
      <c r="H187" s="209"/>
      <c r="I187" s="209" t="str">
        <f>IF(製品型番から直接入力!AH94&lt;&gt;"",SUBSTITUTE(製品型番から直接入力!AH94,CHAR(10),""),"")</f>
        <v/>
      </c>
      <c r="J187" s="209" t="str">
        <f>IF(製品型番から直接入力!AI94&lt;&gt;"",SUBSTITUTE(製品型番から直接入力!AI94,CHAR(10),""),"")</f>
        <v/>
      </c>
      <c r="K187" s="209" t="str">
        <f>IF(製品型番から直接入力!AJ94&lt;&gt;"",SUBSTITUTE(製品型番から直接入力!AJ94,CHAR(10),""),"")</f>
        <v/>
      </c>
      <c r="L187" s="209" t="str">
        <f>IF(製品型番から直接入力!Q94="","",MID(製品型番から直接入力!H94,4,3))</f>
        <v/>
      </c>
      <c r="M187" s="209" t="str">
        <f>IF(製品型番から直接入力!Q94="","",MID(製品型番から直接入力!H94,7,1))</f>
        <v/>
      </c>
      <c r="N187" s="209" t="str">
        <f>IF(製品型番から直接入力!Q94="","",MID(製品型番から直接入力!H94,8,2))</f>
        <v/>
      </c>
      <c r="O187" s="209" t="str">
        <f>IF(製品型番から直接入力!Q94="","",MID(製品型番から直接入力!H94,10,1))</f>
        <v/>
      </c>
      <c r="P187" s="209" t="str">
        <f>IF(製品型番から直接入力!Q94="","",MID(製品型番から直接入力!H94,11,1))</f>
        <v/>
      </c>
    </row>
    <row r="188" spans="1:16" x14ac:dyDescent="0.4">
      <c r="A188" s="208" t="s">
        <v>1357</v>
      </c>
      <c r="B188" s="208" t="str">
        <f>IF(製品型番から直接入力!Q95&lt;&gt;"",MAX(B$1:B187)+1,"")</f>
        <v/>
      </c>
      <c r="C188" s="209" t="str">
        <f>IF(製品型番から直接入力!I95="","","W "&amp;製品型番から直接入力!I95&amp;"mm"&amp;"×"&amp;"H "&amp;製品型番から直接入力!J95&amp;"mm")</f>
        <v/>
      </c>
      <c r="D188" s="209"/>
      <c r="E188" s="209" t="str">
        <f>IF(製品型番から直接入力!I95="","",ROUNDDOWN(製品型番から直接入力!I95*製品型番から直接入力!J95/1000000,2))</f>
        <v/>
      </c>
      <c r="F188" s="210"/>
      <c r="G188" s="210" t="str">
        <f>IF(OR(製品型番から直接入力!Q95="",依頼書!$I$9&lt;&gt;"株式会社ＬＩＸＩＬ"),"",依頼書!$I$9)</f>
        <v/>
      </c>
      <c r="H188" s="209"/>
      <c r="I188" s="209" t="str">
        <f>IF(製品型番から直接入力!AH95&lt;&gt;"",SUBSTITUTE(製品型番から直接入力!AH95,CHAR(10),""),"")</f>
        <v/>
      </c>
      <c r="J188" s="209" t="str">
        <f>IF(製品型番から直接入力!AI95&lt;&gt;"",SUBSTITUTE(製品型番から直接入力!AI95,CHAR(10),""),"")</f>
        <v/>
      </c>
      <c r="K188" s="209" t="str">
        <f>IF(製品型番から直接入力!AJ95&lt;&gt;"",SUBSTITUTE(製品型番から直接入力!AJ95,CHAR(10),""),"")</f>
        <v/>
      </c>
      <c r="L188" s="209" t="str">
        <f>IF(製品型番から直接入力!Q95="","",MID(製品型番から直接入力!H95,4,3))</f>
        <v/>
      </c>
      <c r="M188" s="209" t="str">
        <f>IF(製品型番から直接入力!Q95="","",MID(製品型番から直接入力!H95,7,1))</f>
        <v/>
      </c>
      <c r="N188" s="209" t="str">
        <f>IF(製品型番から直接入力!Q95="","",MID(製品型番から直接入力!H95,8,2))</f>
        <v/>
      </c>
      <c r="O188" s="209" t="str">
        <f>IF(製品型番から直接入力!Q95="","",MID(製品型番から直接入力!H95,10,1))</f>
        <v/>
      </c>
      <c r="P188" s="209" t="str">
        <f>IF(製品型番から直接入力!Q95="","",MID(製品型番から直接入力!H95,11,1))</f>
        <v/>
      </c>
    </row>
    <row r="189" spans="1:16" x14ac:dyDescent="0.4">
      <c r="A189" s="208" t="s">
        <v>1358</v>
      </c>
      <c r="B189" s="208" t="str">
        <f>IF(製品型番から直接入力!Q96&lt;&gt;"",MAX(B$1:B188)+1,"")</f>
        <v/>
      </c>
      <c r="C189" s="209" t="str">
        <f>IF(製品型番から直接入力!I96="","","W "&amp;製品型番から直接入力!I96&amp;"mm"&amp;"×"&amp;"H "&amp;製品型番から直接入力!J96&amp;"mm")</f>
        <v/>
      </c>
      <c r="D189" s="209"/>
      <c r="E189" s="209" t="str">
        <f>IF(製品型番から直接入力!I96="","",ROUNDDOWN(製品型番から直接入力!I96*製品型番から直接入力!J96/1000000,2))</f>
        <v/>
      </c>
      <c r="F189" s="210"/>
      <c r="G189" s="210" t="str">
        <f>IF(OR(製品型番から直接入力!Q96="",依頼書!$I$9&lt;&gt;"株式会社ＬＩＸＩＬ"),"",依頼書!$I$9)</f>
        <v/>
      </c>
      <c r="H189" s="209"/>
      <c r="I189" s="209" t="str">
        <f>IF(製品型番から直接入力!AH96&lt;&gt;"",SUBSTITUTE(製品型番から直接入力!AH96,CHAR(10),""),"")</f>
        <v/>
      </c>
      <c r="J189" s="209" t="str">
        <f>IF(製品型番から直接入力!AI96&lt;&gt;"",SUBSTITUTE(製品型番から直接入力!AI96,CHAR(10),""),"")</f>
        <v/>
      </c>
      <c r="K189" s="209" t="str">
        <f>IF(製品型番から直接入力!AJ96&lt;&gt;"",SUBSTITUTE(製品型番から直接入力!AJ96,CHAR(10),""),"")</f>
        <v/>
      </c>
      <c r="L189" s="209" t="str">
        <f>IF(製品型番から直接入力!Q96="","",MID(製品型番から直接入力!H96,4,3))</f>
        <v/>
      </c>
      <c r="M189" s="209" t="str">
        <f>IF(製品型番から直接入力!Q96="","",MID(製品型番から直接入力!H96,7,1))</f>
        <v/>
      </c>
      <c r="N189" s="209" t="str">
        <f>IF(製品型番から直接入力!Q96="","",MID(製品型番から直接入力!H96,8,2))</f>
        <v/>
      </c>
      <c r="O189" s="209" t="str">
        <f>IF(製品型番から直接入力!Q96="","",MID(製品型番から直接入力!H96,10,1))</f>
        <v/>
      </c>
      <c r="P189" s="209" t="str">
        <f>IF(製品型番から直接入力!Q96="","",MID(製品型番から直接入力!H96,11,1))</f>
        <v/>
      </c>
    </row>
    <row r="190" spans="1:16" x14ac:dyDescent="0.4">
      <c r="A190" s="208" t="s">
        <v>1359</v>
      </c>
      <c r="B190" s="208" t="str">
        <f>IF(製品型番から直接入力!Q97&lt;&gt;"",MAX(B$1:B189)+1,"")</f>
        <v/>
      </c>
      <c r="C190" s="209" t="str">
        <f>IF(製品型番から直接入力!I97="","","W "&amp;製品型番から直接入力!I97&amp;"mm"&amp;"×"&amp;"H "&amp;製品型番から直接入力!J97&amp;"mm")</f>
        <v/>
      </c>
      <c r="D190" s="209"/>
      <c r="E190" s="209" t="str">
        <f>IF(製品型番から直接入力!I97="","",ROUNDDOWN(製品型番から直接入力!I97*製品型番から直接入力!J97/1000000,2))</f>
        <v/>
      </c>
      <c r="F190" s="210"/>
      <c r="G190" s="210" t="str">
        <f>IF(OR(製品型番から直接入力!Q97="",依頼書!$I$9&lt;&gt;"株式会社ＬＩＸＩＬ"),"",依頼書!$I$9)</f>
        <v/>
      </c>
      <c r="H190" s="209"/>
      <c r="I190" s="209" t="str">
        <f>IF(製品型番から直接入力!AH97&lt;&gt;"",SUBSTITUTE(製品型番から直接入力!AH97,CHAR(10),""),"")</f>
        <v/>
      </c>
      <c r="J190" s="209" t="str">
        <f>IF(製品型番から直接入力!AI97&lt;&gt;"",SUBSTITUTE(製品型番から直接入力!AI97,CHAR(10),""),"")</f>
        <v/>
      </c>
      <c r="K190" s="209" t="str">
        <f>IF(製品型番から直接入力!AJ97&lt;&gt;"",SUBSTITUTE(製品型番から直接入力!AJ97,CHAR(10),""),"")</f>
        <v/>
      </c>
      <c r="L190" s="209" t="str">
        <f>IF(製品型番から直接入力!Q97="","",MID(製品型番から直接入力!H97,4,3))</f>
        <v/>
      </c>
      <c r="M190" s="209" t="str">
        <f>IF(製品型番から直接入力!Q97="","",MID(製品型番から直接入力!H97,7,1))</f>
        <v/>
      </c>
      <c r="N190" s="209" t="str">
        <f>IF(製品型番から直接入力!Q97="","",MID(製品型番から直接入力!H97,8,2))</f>
        <v/>
      </c>
      <c r="O190" s="209" t="str">
        <f>IF(製品型番から直接入力!Q97="","",MID(製品型番から直接入力!H97,10,1))</f>
        <v/>
      </c>
      <c r="P190" s="209" t="str">
        <f>IF(製品型番から直接入力!Q97="","",MID(製品型番から直接入力!H97,11,1))</f>
        <v/>
      </c>
    </row>
    <row r="191" spans="1:16" x14ac:dyDescent="0.4">
      <c r="A191" s="208" t="s">
        <v>1360</v>
      </c>
      <c r="B191" s="208" t="str">
        <f>IF(製品型番から直接入力!Q98&lt;&gt;"",MAX(B$1:B190)+1,"")</f>
        <v/>
      </c>
      <c r="C191" s="209" t="str">
        <f>IF(製品型番から直接入力!I98="","","W "&amp;製品型番から直接入力!I98&amp;"mm"&amp;"×"&amp;"H "&amp;製品型番から直接入力!J98&amp;"mm")</f>
        <v/>
      </c>
      <c r="D191" s="209"/>
      <c r="E191" s="209" t="str">
        <f>IF(製品型番から直接入力!I98="","",ROUNDDOWN(製品型番から直接入力!I98*製品型番から直接入力!J98/1000000,2))</f>
        <v/>
      </c>
      <c r="F191" s="210"/>
      <c r="G191" s="210" t="str">
        <f>IF(OR(製品型番から直接入力!Q98="",依頼書!$I$9&lt;&gt;"株式会社ＬＩＸＩＬ"),"",依頼書!$I$9)</f>
        <v/>
      </c>
      <c r="H191" s="209"/>
      <c r="I191" s="209" t="str">
        <f>IF(製品型番から直接入力!AH98&lt;&gt;"",SUBSTITUTE(製品型番から直接入力!AH98,CHAR(10),""),"")</f>
        <v/>
      </c>
      <c r="J191" s="209" t="str">
        <f>IF(製品型番から直接入力!AI98&lt;&gt;"",SUBSTITUTE(製品型番から直接入力!AI98,CHAR(10),""),"")</f>
        <v/>
      </c>
      <c r="K191" s="209" t="str">
        <f>IF(製品型番から直接入力!AJ98&lt;&gt;"",SUBSTITUTE(製品型番から直接入力!AJ98,CHAR(10),""),"")</f>
        <v/>
      </c>
      <c r="L191" s="209" t="str">
        <f>IF(製品型番から直接入力!Q98="","",MID(製品型番から直接入力!H98,4,3))</f>
        <v/>
      </c>
      <c r="M191" s="209" t="str">
        <f>IF(製品型番から直接入力!Q98="","",MID(製品型番から直接入力!H98,7,1))</f>
        <v/>
      </c>
      <c r="N191" s="209" t="str">
        <f>IF(製品型番から直接入力!Q98="","",MID(製品型番から直接入力!H98,8,2))</f>
        <v/>
      </c>
      <c r="O191" s="209" t="str">
        <f>IF(製品型番から直接入力!Q98="","",MID(製品型番から直接入力!H98,10,1))</f>
        <v/>
      </c>
      <c r="P191" s="209" t="str">
        <f>IF(製品型番から直接入力!Q98="","",MID(製品型番から直接入力!H98,11,1))</f>
        <v/>
      </c>
    </row>
    <row r="192" spans="1:16" x14ac:dyDescent="0.4">
      <c r="A192" s="208" t="s">
        <v>1361</v>
      </c>
      <c r="B192" s="208" t="str">
        <f>IF(製品型番から直接入力!Q99&lt;&gt;"",MAX(B$1:B191)+1,"")</f>
        <v/>
      </c>
      <c r="C192" s="209" t="str">
        <f>IF(製品型番から直接入力!I99="","","W "&amp;製品型番から直接入力!I99&amp;"mm"&amp;"×"&amp;"H "&amp;製品型番から直接入力!J99&amp;"mm")</f>
        <v/>
      </c>
      <c r="D192" s="209"/>
      <c r="E192" s="209" t="str">
        <f>IF(製品型番から直接入力!I99="","",ROUNDDOWN(製品型番から直接入力!I99*製品型番から直接入力!J99/1000000,2))</f>
        <v/>
      </c>
      <c r="F192" s="210"/>
      <c r="G192" s="210" t="str">
        <f>IF(OR(製品型番から直接入力!Q99="",依頼書!$I$9&lt;&gt;"株式会社ＬＩＸＩＬ"),"",依頼書!$I$9)</f>
        <v/>
      </c>
      <c r="H192" s="209"/>
      <c r="I192" s="209" t="str">
        <f>IF(製品型番から直接入力!AH99&lt;&gt;"",SUBSTITUTE(製品型番から直接入力!AH99,CHAR(10),""),"")</f>
        <v/>
      </c>
      <c r="J192" s="209" t="str">
        <f>IF(製品型番から直接入力!AI99&lt;&gt;"",SUBSTITUTE(製品型番から直接入力!AI99,CHAR(10),""),"")</f>
        <v/>
      </c>
      <c r="K192" s="209" t="str">
        <f>IF(製品型番から直接入力!AJ99&lt;&gt;"",SUBSTITUTE(製品型番から直接入力!AJ99,CHAR(10),""),"")</f>
        <v/>
      </c>
      <c r="L192" s="209" t="str">
        <f>IF(製品型番から直接入力!Q99="","",MID(製品型番から直接入力!H99,4,3))</f>
        <v/>
      </c>
      <c r="M192" s="209" t="str">
        <f>IF(製品型番から直接入力!Q99="","",MID(製品型番から直接入力!H99,7,1))</f>
        <v/>
      </c>
      <c r="N192" s="209" t="str">
        <f>IF(製品型番から直接入力!Q99="","",MID(製品型番から直接入力!H99,8,2))</f>
        <v/>
      </c>
      <c r="O192" s="209" t="str">
        <f>IF(製品型番から直接入力!Q99="","",MID(製品型番から直接入力!H99,10,1))</f>
        <v/>
      </c>
      <c r="P192" s="209" t="str">
        <f>IF(製品型番から直接入力!Q99="","",MID(製品型番から直接入力!H99,11,1))</f>
        <v/>
      </c>
    </row>
    <row r="193" spans="1:16" x14ac:dyDescent="0.4">
      <c r="A193" s="208" t="s">
        <v>1362</v>
      </c>
      <c r="B193" s="208" t="str">
        <f>IF(製品型番から直接入力!Q100&lt;&gt;"",MAX(B$1:B192)+1,"")</f>
        <v/>
      </c>
      <c r="C193" s="209" t="str">
        <f>IF(製品型番から直接入力!I100="","","W "&amp;製品型番から直接入力!I100&amp;"mm"&amp;"×"&amp;"H "&amp;製品型番から直接入力!J100&amp;"mm")</f>
        <v/>
      </c>
      <c r="D193" s="209"/>
      <c r="E193" s="209" t="str">
        <f>IF(製品型番から直接入力!I100="","",ROUNDDOWN(製品型番から直接入力!I100*製品型番から直接入力!J100/1000000,2))</f>
        <v/>
      </c>
      <c r="F193" s="210"/>
      <c r="G193" s="210" t="str">
        <f>IF(OR(製品型番から直接入力!Q100="",依頼書!$I$9&lt;&gt;"株式会社ＬＩＸＩＬ"),"",依頼書!$I$9)</f>
        <v/>
      </c>
      <c r="H193" s="209"/>
      <c r="I193" s="209" t="str">
        <f>IF(製品型番から直接入力!AH100&lt;&gt;"",SUBSTITUTE(製品型番から直接入力!AH100,CHAR(10),""),"")</f>
        <v/>
      </c>
      <c r="J193" s="209" t="str">
        <f>IF(製品型番から直接入力!AI100&lt;&gt;"",SUBSTITUTE(製品型番から直接入力!AI100,CHAR(10),""),"")</f>
        <v/>
      </c>
      <c r="K193" s="209" t="str">
        <f>IF(製品型番から直接入力!AJ100&lt;&gt;"",SUBSTITUTE(製品型番から直接入力!AJ100,CHAR(10),""),"")</f>
        <v/>
      </c>
      <c r="L193" s="209" t="str">
        <f>IF(製品型番から直接入力!Q100="","",MID(製品型番から直接入力!H100,4,3))</f>
        <v/>
      </c>
      <c r="M193" s="209" t="str">
        <f>IF(製品型番から直接入力!Q100="","",MID(製品型番から直接入力!H100,7,1))</f>
        <v/>
      </c>
      <c r="N193" s="209" t="str">
        <f>IF(製品型番から直接入力!Q100="","",MID(製品型番から直接入力!H100,8,2))</f>
        <v/>
      </c>
      <c r="O193" s="209" t="str">
        <f>IF(製品型番から直接入力!Q100="","",MID(製品型番から直接入力!H100,10,1))</f>
        <v/>
      </c>
      <c r="P193" s="209" t="str">
        <f>IF(製品型番から直接入力!Q100="","",MID(製品型番から直接入力!H100,11,1))</f>
        <v/>
      </c>
    </row>
    <row r="194" spans="1:16" x14ac:dyDescent="0.4">
      <c r="A194" s="208" t="s">
        <v>1363</v>
      </c>
      <c r="B194" s="208" t="str">
        <f>IF(製品型番から直接入力!Q101&lt;&gt;"",MAX(B$1:B193)+1,"")</f>
        <v/>
      </c>
      <c r="C194" s="209" t="str">
        <f>IF(製品型番から直接入力!I101="","","W "&amp;製品型番から直接入力!I101&amp;"mm"&amp;"×"&amp;"H "&amp;製品型番から直接入力!J101&amp;"mm")</f>
        <v/>
      </c>
      <c r="D194" s="209"/>
      <c r="E194" s="209" t="str">
        <f>IF(製品型番から直接入力!I101="","",ROUNDDOWN(製品型番から直接入力!I101*製品型番から直接入力!J101/1000000,2))</f>
        <v/>
      </c>
      <c r="F194" s="210"/>
      <c r="G194" s="210" t="str">
        <f>IF(OR(製品型番から直接入力!Q101="",依頼書!$I$9&lt;&gt;"株式会社ＬＩＸＩＬ"),"",依頼書!$I$9)</f>
        <v/>
      </c>
      <c r="H194" s="209"/>
      <c r="I194" s="209" t="str">
        <f>IF(製品型番から直接入力!AH101&lt;&gt;"",SUBSTITUTE(製品型番から直接入力!AH101,CHAR(10),""),"")</f>
        <v/>
      </c>
      <c r="J194" s="209" t="str">
        <f>IF(製品型番から直接入力!AI101&lt;&gt;"",SUBSTITUTE(製品型番から直接入力!AI101,CHAR(10),""),"")</f>
        <v/>
      </c>
      <c r="K194" s="209" t="str">
        <f>IF(製品型番から直接入力!AJ101&lt;&gt;"",SUBSTITUTE(製品型番から直接入力!AJ101,CHAR(10),""),"")</f>
        <v/>
      </c>
      <c r="L194" s="209" t="str">
        <f>IF(製品型番から直接入力!Q101="","",MID(製品型番から直接入力!H101,4,3))</f>
        <v/>
      </c>
      <c r="M194" s="209" t="str">
        <f>IF(製品型番から直接入力!Q101="","",MID(製品型番から直接入力!H101,7,1))</f>
        <v/>
      </c>
      <c r="N194" s="209" t="str">
        <f>IF(製品型番から直接入力!Q101="","",MID(製品型番から直接入力!H101,8,2))</f>
        <v/>
      </c>
      <c r="O194" s="209" t="str">
        <f>IF(製品型番から直接入力!Q101="","",MID(製品型番から直接入力!H101,10,1))</f>
        <v/>
      </c>
      <c r="P194" s="209" t="str">
        <f>IF(製品型番から直接入力!Q101="","",MID(製品型番から直接入力!H101,11,1))</f>
        <v/>
      </c>
    </row>
    <row r="195" spans="1:16" x14ac:dyDescent="0.4">
      <c r="A195" s="208" t="s">
        <v>1364</v>
      </c>
      <c r="B195" s="208" t="str">
        <f>IF(製品型番から直接入力!Q102&lt;&gt;"",MAX(B$1:B194)+1,"")</f>
        <v/>
      </c>
      <c r="C195" s="209" t="str">
        <f>IF(製品型番から直接入力!I102="","","W "&amp;製品型番から直接入力!I102&amp;"mm"&amp;"×"&amp;"H "&amp;製品型番から直接入力!J102&amp;"mm")</f>
        <v/>
      </c>
      <c r="D195" s="209"/>
      <c r="E195" s="209" t="str">
        <f>IF(製品型番から直接入力!I102="","",ROUNDDOWN(製品型番から直接入力!I102*製品型番から直接入力!J102/1000000,2))</f>
        <v/>
      </c>
      <c r="F195" s="210"/>
      <c r="G195" s="210" t="str">
        <f>IF(OR(製品型番から直接入力!Q102="",依頼書!$I$9&lt;&gt;"株式会社ＬＩＸＩＬ"),"",依頼書!$I$9)</f>
        <v/>
      </c>
      <c r="H195" s="209"/>
      <c r="I195" s="209" t="str">
        <f>IF(製品型番から直接入力!AH102&lt;&gt;"",SUBSTITUTE(製品型番から直接入力!AH102,CHAR(10),""),"")</f>
        <v/>
      </c>
      <c r="J195" s="209" t="str">
        <f>IF(製品型番から直接入力!AI102&lt;&gt;"",SUBSTITUTE(製品型番から直接入力!AI102,CHAR(10),""),"")</f>
        <v/>
      </c>
      <c r="K195" s="209" t="str">
        <f>IF(製品型番から直接入力!AJ102&lt;&gt;"",SUBSTITUTE(製品型番から直接入力!AJ102,CHAR(10),""),"")</f>
        <v/>
      </c>
      <c r="L195" s="209" t="str">
        <f>IF(製品型番から直接入力!Q102="","",MID(製品型番から直接入力!H102,4,3))</f>
        <v/>
      </c>
      <c r="M195" s="209" t="str">
        <f>IF(製品型番から直接入力!Q102="","",MID(製品型番から直接入力!H102,7,1))</f>
        <v/>
      </c>
      <c r="N195" s="209" t="str">
        <f>IF(製品型番から直接入力!Q102="","",MID(製品型番から直接入力!H102,8,2))</f>
        <v/>
      </c>
      <c r="O195" s="209" t="str">
        <f>IF(製品型番から直接入力!Q102="","",MID(製品型番から直接入力!H102,10,1))</f>
        <v/>
      </c>
      <c r="P195" s="209" t="str">
        <f>IF(製品型番から直接入力!Q102="","",MID(製品型番から直接入力!H102,11,1))</f>
        <v/>
      </c>
    </row>
    <row r="196" spans="1:16" x14ac:dyDescent="0.4">
      <c r="A196" s="208" t="s">
        <v>1365</v>
      </c>
      <c r="B196" s="208" t="str">
        <f>IF(製品型番から直接入力!Q103&lt;&gt;"",MAX(B$1:B195)+1,"")</f>
        <v/>
      </c>
      <c r="C196" s="209" t="str">
        <f>IF(製品型番から直接入力!I103="","","W "&amp;製品型番から直接入力!I103&amp;"mm"&amp;"×"&amp;"H "&amp;製品型番から直接入力!J103&amp;"mm")</f>
        <v/>
      </c>
      <c r="D196" s="209"/>
      <c r="E196" s="209" t="str">
        <f>IF(製品型番から直接入力!I103="","",ROUNDDOWN(製品型番から直接入力!I103*製品型番から直接入力!J103/1000000,2))</f>
        <v/>
      </c>
      <c r="F196" s="210"/>
      <c r="G196" s="210" t="str">
        <f>IF(OR(製品型番から直接入力!Q103="",依頼書!$I$9&lt;&gt;"株式会社ＬＩＸＩＬ"),"",依頼書!$I$9)</f>
        <v/>
      </c>
      <c r="H196" s="209"/>
      <c r="I196" s="209" t="str">
        <f>IF(製品型番から直接入力!AH103&lt;&gt;"",SUBSTITUTE(製品型番から直接入力!AH103,CHAR(10),""),"")</f>
        <v/>
      </c>
      <c r="J196" s="209" t="str">
        <f>IF(製品型番から直接入力!AI103&lt;&gt;"",SUBSTITUTE(製品型番から直接入力!AI103,CHAR(10),""),"")</f>
        <v/>
      </c>
      <c r="K196" s="209" t="str">
        <f>IF(製品型番から直接入力!AJ103&lt;&gt;"",SUBSTITUTE(製品型番から直接入力!AJ103,CHAR(10),""),"")</f>
        <v/>
      </c>
      <c r="L196" s="209" t="str">
        <f>IF(製品型番から直接入力!Q103="","",MID(製品型番から直接入力!H103,4,3))</f>
        <v/>
      </c>
      <c r="M196" s="209" t="str">
        <f>IF(製品型番から直接入力!Q103="","",MID(製品型番から直接入力!H103,7,1))</f>
        <v/>
      </c>
      <c r="N196" s="209" t="str">
        <f>IF(製品型番から直接入力!Q103="","",MID(製品型番から直接入力!H103,8,2))</f>
        <v/>
      </c>
      <c r="O196" s="209" t="str">
        <f>IF(製品型番から直接入力!Q103="","",MID(製品型番から直接入力!H103,10,1))</f>
        <v/>
      </c>
      <c r="P196" s="209" t="str">
        <f>IF(製品型番から直接入力!Q103="","",MID(製品型番から直接入力!H103,11,1))</f>
        <v/>
      </c>
    </row>
    <row r="197" spans="1:16" x14ac:dyDescent="0.4">
      <c r="A197" s="208" t="s">
        <v>1366</v>
      </c>
      <c r="B197" s="208" t="str">
        <f>IF(製品型番から直接入力!Q104&lt;&gt;"",MAX(B$1:B196)+1,"")</f>
        <v/>
      </c>
      <c r="C197" s="209" t="str">
        <f>IF(製品型番から直接入力!I104="","","W "&amp;製品型番から直接入力!I104&amp;"mm"&amp;"×"&amp;"H "&amp;製品型番から直接入力!J104&amp;"mm")</f>
        <v/>
      </c>
      <c r="D197" s="209"/>
      <c r="E197" s="209" t="str">
        <f>IF(製品型番から直接入力!I104="","",ROUNDDOWN(製品型番から直接入力!I104*製品型番から直接入力!J104/1000000,2))</f>
        <v/>
      </c>
      <c r="F197" s="210"/>
      <c r="G197" s="210" t="str">
        <f>IF(OR(製品型番から直接入力!Q104="",依頼書!$I$9&lt;&gt;"株式会社ＬＩＸＩＬ"),"",依頼書!$I$9)</f>
        <v/>
      </c>
      <c r="H197" s="209"/>
      <c r="I197" s="209" t="str">
        <f>IF(製品型番から直接入力!AH104&lt;&gt;"",SUBSTITUTE(製品型番から直接入力!AH104,CHAR(10),""),"")</f>
        <v/>
      </c>
      <c r="J197" s="209" t="str">
        <f>IF(製品型番から直接入力!AI104&lt;&gt;"",SUBSTITUTE(製品型番から直接入力!AI104,CHAR(10),""),"")</f>
        <v/>
      </c>
      <c r="K197" s="209" t="str">
        <f>IF(製品型番から直接入力!AJ104&lt;&gt;"",SUBSTITUTE(製品型番から直接入力!AJ104,CHAR(10),""),"")</f>
        <v/>
      </c>
      <c r="L197" s="209" t="str">
        <f>IF(製品型番から直接入力!Q104="","",MID(製品型番から直接入力!H104,4,3))</f>
        <v/>
      </c>
      <c r="M197" s="209" t="str">
        <f>IF(製品型番から直接入力!Q104="","",MID(製品型番から直接入力!H104,7,1))</f>
        <v/>
      </c>
      <c r="N197" s="209" t="str">
        <f>IF(製品型番から直接入力!Q104="","",MID(製品型番から直接入力!H104,8,2))</f>
        <v/>
      </c>
      <c r="O197" s="209" t="str">
        <f>IF(製品型番から直接入力!Q104="","",MID(製品型番から直接入力!H104,10,1))</f>
        <v/>
      </c>
      <c r="P197" s="209" t="str">
        <f>IF(製品型番から直接入力!Q104="","",MID(製品型番から直接入力!H104,11,1))</f>
        <v/>
      </c>
    </row>
    <row r="198" spans="1:16" x14ac:dyDescent="0.4">
      <c r="A198" s="208" t="s">
        <v>1367</v>
      </c>
      <c r="B198" s="208" t="str">
        <f>IF(製品型番から直接入力!Q105&lt;&gt;"",MAX(B$1:B197)+1,"")</f>
        <v/>
      </c>
      <c r="C198" s="209" t="str">
        <f>IF(製品型番から直接入力!I105="","","W "&amp;製品型番から直接入力!I105&amp;"mm"&amp;"×"&amp;"H "&amp;製品型番から直接入力!J105&amp;"mm")</f>
        <v/>
      </c>
      <c r="D198" s="209"/>
      <c r="E198" s="209" t="str">
        <f>IF(製品型番から直接入力!I105="","",ROUNDDOWN(製品型番から直接入力!I105*製品型番から直接入力!J105/1000000,2))</f>
        <v/>
      </c>
      <c r="F198" s="210"/>
      <c r="G198" s="210" t="str">
        <f>IF(OR(製品型番から直接入力!Q105="",依頼書!$I$9&lt;&gt;"株式会社ＬＩＸＩＬ"),"",依頼書!$I$9)</f>
        <v/>
      </c>
      <c r="H198" s="209"/>
      <c r="I198" s="209" t="str">
        <f>IF(製品型番から直接入力!AH105&lt;&gt;"",SUBSTITUTE(製品型番から直接入力!AH105,CHAR(10),""),"")</f>
        <v/>
      </c>
      <c r="J198" s="209" t="str">
        <f>IF(製品型番から直接入力!AI105&lt;&gt;"",SUBSTITUTE(製品型番から直接入力!AI105,CHAR(10),""),"")</f>
        <v/>
      </c>
      <c r="K198" s="209" t="str">
        <f>IF(製品型番から直接入力!AJ105&lt;&gt;"",SUBSTITUTE(製品型番から直接入力!AJ105,CHAR(10),""),"")</f>
        <v/>
      </c>
      <c r="L198" s="209" t="str">
        <f>IF(製品型番から直接入力!Q105="","",MID(製品型番から直接入力!H105,4,3))</f>
        <v/>
      </c>
      <c r="M198" s="209" t="str">
        <f>IF(製品型番から直接入力!Q105="","",MID(製品型番から直接入力!H105,7,1))</f>
        <v/>
      </c>
      <c r="N198" s="209" t="str">
        <f>IF(製品型番から直接入力!Q105="","",MID(製品型番から直接入力!H105,8,2))</f>
        <v/>
      </c>
      <c r="O198" s="209" t="str">
        <f>IF(製品型番から直接入力!Q105="","",MID(製品型番から直接入力!H105,10,1))</f>
        <v/>
      </c>
      <c r="P198" s="209" t="str">
        <f>IF(製品型番から直接入力!Q105="","",MID(製品型番から直接入力!H105,11,1))</f>
        <v/>
      </c>
    </row>
    <row r="199" spans="1:16" x14ac:dyDescent="0.4">
      <c r="A199" s="208" t="s">
        <v>1368</v>
      </c>
      <c r="B199" s="208" t="str">
        <f>IF(製品型番から直接入力!Q106&lt;&gt;"",MAX(B$1:B198)+1,"")</f>
        <v/>
      </c>
      <c r="C199" s="209" t="str">
        <f>IF(製品型番から直接入力!I106="","","W "&amp;製品型番から直接入力!I106&amp;"mm"&amp;"×"&amp;"H "&amp;製品型番から直接入力!J106&amp;"mm")</f>
        <v/>
      </c>
      <c r="D199" s="209"/>
      <c r="E199" s="209" t="str">
        <f>IF(製品型番から直接入力!I106="","",ROUNDDOWN(製品型番から直接入力!I106*製品型番から直接入力!J106/1000000,2))</f>
        <v/>
      </c>
      <c r="F199" s="210"/>
      <c r="G199" s="210" t="str">
        <f>IF(OR(製品型番から直接入力!Q106="",依頼書!$I$9&lt;&gt;"株式会社ＬＩＸＩＬ"),"",依頼書!$I$9)</f>
        <v/>
      </c>
      <c r="H199" s="209"/>
      <c r="I199" s="209" t="str">
        <f>IF(製品型番から直接入力!AH106&lt;&gt;"",SUBSTITUTE(製品型番から直接入力!AH106,CHAR(10),""),"")</f>
        <v/>
      </c>
      <c r="J199" s="209" t="str">
        <f>IF(製品型番から直接入力!AI106&lt;&gt;"",SUBSTITUTE(製品型番から直接入力!AI106,CHAR(10),""),"")</f>
        <v/>
      </c>
      <c r="K199" s="209" t="str">
        <f>IF(製品型番から直接入力!AJ106&lt;&gt;"",SUBSTITUTE(製品型番から直接入力!AJ106,CHAR(10),""),"")</f>
        <v/>
      </c>
      <c r="L199" s="209" t="str">
        <f>IF(製品型番から直接入力!Q106="","",MID(製品型番から直接入力!H106,4,3))</f>
        <v/>
      </c>
      <c r="M199" s="209" t="str">
        <f>IF(製品型番から直接入力!Q106="","",MID(製品型番から直接入力!H106,7,1))</f>
        <v/>
      </c>
      <c r="N199" s="209" t="str">
        <f>IF(製品型番から直接入力!Q106="","",MID(製品型番から直接入力!H106,8,2))</f>
        <v/>
      </c>
      <c r="O199" s="209" t="str">
        <f>IF(製品型番から直接入力!Q106="","",MID(製品型番から直接入力!H106,10,1))</f>
        <v/>
      </c>
      <c r="P199" s="209" t="str">
        <f>IF(製品型番から直接入力!Q106="","",MID(製品型番から直接入力!H106,11,1))</f>
        <v/>
      </c>
    </row>
    <row r="200" spans="1:16" x14ac:dyDescent="0.4">
      <c r="A200" s="208" t="s">
        <v>1369</v>
      </c>
      <c r="B200" s="208" t="str">
        <f>IF(製品型番から直接入力!Q107&lt;&gt;"",MAX(B$1:B199)+1,"")</f>
        <v/>
      </c>
      <c r="C200" s="209" t="str">
        <f>IF(製品型番から直接入力!I107="","","W "&amp;製品型番から直接入力!I107&amp;"mm"&amp;"×"&amp;"H "&amp;製品型番から直接入力!J107&amp;"mm")</f>
        <v/>
      </c>
      <c r="D200" s="209"/>
      <c r="E200" s="209" t="str">
        <f>IF(製品型番から直接入力!I107="","",ROUNDDOWN(製品型番から直接入力!I107*製品型番から直接入力!J107/1000000,2))</f>
        <v/>
      </c>
      <c r="F200" s="210"/>
      <c r="G200" s="210" t="str">
        <f>IF(OR(製品型番から直接入力!Q107="",依頼書!$I$9&lt;&gt;"株式会社ＬＩＸＩＬ"),"",依頼書!$I$9)</f>
        <v/>
      </c>
      <c r="H200" s="209"/>
      <c r="I200" s="209" t="str">
        <f>IF(製品型番から直接入力!AH107&lt;&gt;"",SUBSTITUTE(製品型番から直接入力!AH107,CHAR(10),""),"")</f>
        <v/>
      </c>
      <c r="J200" s="209" t="str">
        <f>IF(製品型番から直接入力!AI107&lt;&gt;"",SUBSTITUTE(製品型番から直接入力!AI107,CHAR(10),""),"")</f>
        <v/>
      </c>
      <c r="K200" s="209" t="str">
        <f>IF(製品型番から直接入力!AJ107&lt;&gt;"",SUBSTITUTE(製品型番から直接入力!AJ107,CHAR(10),""),"")</f>
        <v/>
      </c>
      <c r="L200" s="209" t="str">
        <f>IF(製品型番から直接入力!Q107="","",MID(製品型番から直接入力!H107,4,3))</f>
        <v/>
      </c>
      <c r="M200" s="209" t="str">
        <f>IF(製品型番から直接入力!Q107="","",MID(製品型番から直接入力!H107,7,1))</f>
        <v/>
      </c>
      <c r="N200" s="209" t="str">
        <f>IF(製品型番から直接入力!Q107="","",MID(製品型番から直接入力!H107,8,2))</f>
        <v/>
      </c>
      <c r="O200" s="209" t="str">
        <f>IF(製品型番から直接入力!Q107="","",MID(製品型番から直接入力!H107,10,1))</f>
        <v/>
      </c>
      <c r="P200" s="209" t="str">
        <f>IF(製品型番から直接入力!Q107="","",MID(製品型番から直接入力!H107,11,1))</f>
        <v/>
      </c>
    </row>
    <row r="201" spans="1:16" x14ac:dyDescent="0.4">
      <c r="A201" s="208" t="s">
        <v>1370</v>
      </c>
      <c r="B201" s="208" t="str">
        <f>IF(製品型番から直接入力!Q108&lt;&gt;"",MAX(B$1:B200)+1,"")</f>
        <v/>
      </c>
      <c r="C201" s="209" t="str">
        <f>IF(製品型番から直接入力!I108="","","W "&amp;製品型番から直接入力!I108&amp;"mm"&amp;"×"&amp;"H "&amp;製品型番から直接入力!J108&amp;"mm")</f>
        <v/>
      </c>
      <c r="D201" s="209"/>
      <c r="E201" s="209" t="str">
        <f>IF(製品型番から直接入力!I108="","",ROUNDDOWN(製品型番から直接入力!I108*製品型番から直接入力!J108/1000000,2))</f>
        <v/>
      </c>
      <c r="F201" s="210"/>
      <c r="G201" s="210" t="str">
        <f>IF(OR(製品型番から直接入力!Q108="",依頼書!$I$9&lt;&gt;"株式会社ＬＩＸＩＬ"),"",依頼書!$I$9)</f>
        <v/>
      </c>
      <c r="H201" s="209"/>
      <c r="I201" s="209" t="str">
        <f>IF(製品型番から直接入力!AH108&lt;&gt;"",SUBSTITUTE(製品型番から直接入力!AH108,CHAR(10),""),"")</f>
        <v/>
      </c>
      <c r="J201" s="209" t="str">
        <f>IF(製品型番から直接入力!AI108&lt;&gt;"",SUBSTITUTE(製品型番から直接入力!AI108,CHAR(10),""),"")</f>
        <v/>
      </c>
      <c r="K201" s="209" t="str">
        <f>IF(製品型番から直接入力!AJ108&lt;&gt;"",SUBSTITUTE(製品型番から直接入力!AJ108,CHAR(10),""),"")</f>
        <v/>
      </c>
      <c r="L201" s="209" t="str">
        <f>IF(製品型番から直接入力!Q108="","",MID(製品型番から直接入力!H108,4,3))</f>
        <v/>
      </c>
      <c r="M201" s="209" t="str">
        <f>IF(製品型番から直接入力!Q108="","",MID(製品型番から直接入力!H108,7,1))</f>
        <v/>
      </c>
      <c r="N201" s="209" t="str">
        <f>IF(製品型番から直接入力!Q108="","",MID(製品型番から直接入力!H108,8,2))</f>
        <v/>
      </c>
      <c r="O201" s="209" t="str">
        <f>IF(製品型番から直接入力!Q108="","",MID(製品型番から直接入力!H108,10,1))</f>
        <v/>
      </c>
      <c r="P201" s="209" t="str">
        <f>IF(製品型番から直接入力!Q108="","",MID(製品型番から直接入力!H108,11,1))</f>
        <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1507E-7FAD-445F-9E38-462FCCF50ED5}">
  <sheetPr codeName="Sheet25">
    <tabColor rgb="FFFFFF00"/>
  </sheetPr>
  <dimension ref="A1:C52"/>
  <sheetViews>
    <sheetView topLeftCell="A2" workbookViewId="0">
      <selection activeCell="E5" sqref="E5"/>
    </sheetView>
  </sheetViews>
  <sheetFormatPr defaultRowHeight="18.75" x14ac:dyDescent="0.4"/>
  <cols>
    <col min="1" max="1" width="24.75" style="64" bestFit="1" customWidth="1"/>
    <col min="2" max="2" width="44.875" style="64" bestFit="1" customWidth="1"/>
    <col min="3" max="3" width="33.875" style="64" bestFit="1" customWidth="1"/>
    <col min="4" max="16384" width="9" style="198"/>
  </cols>
  <sheetData>
    <row r="1" spans="1:3" ht="19.5" thickBot="1" x14ac:dyDescent="0.45">
      <c r="A1" s="211" t="s">
        <v>1371</v>
      </c>
      <c r="B1" s="211" t="s">
        <v>1372</v>
      </c>
      <c r="C1" s="211" t="s">
        <v>1373</v>
      </c>
    </row>
    <row r="2" spans="1:3" ht="19.5" thickTop="1" x14ac:dyDescent="0.4">
      <c r="A2" s="212" t="s">
        <v>1374</v>
      </c>
      <c r="B2" s="212" t="s">
        <v>1375</v>
      </c>
      <c r="C2" s="183" t="s">
        <v>1376</v>
      </c>
    </row>
    <row r="3" spans="1:3" x14ac:dyDescent="0.4">
      <c r="A3" s="183" t="s">
        <v>1377</v>
      </c>
      <c r="B3" s="183" t="s">
        <v>1378</v>
      </c>
      <c r="C3" s="183" t="s">
        <v>1379</v>
      </c>
    </row>
    <row r="4" spans="1:3" x14ac:dyDescent="0.4">
      <c r="A4" s="183" t="s">
        <v>1380</v>
      </c>
      <c r="B4" s="183" t="s">
        <v>1378</v>
      </c>
      <c r="C4" s="183" t="s">
        <v>1379</v>
      </c>
    </row>
    <row r="5" spans="1:3" x14ac:dyDescent="0.4">
      <c r="A5" s="183" t="s">
        <v>1381</v>
      </c>
      <c r="B5" s="183" t="s">
        <v>1378</v>
      </c>
      <c r="C5" s="183" t="s">
        <v>1379</v>
      </c>
    </row>
    <row r="6" spans="1:3" x14ac:dyDescent="0.4">
      <c r="A6" s="183" t="s">
        <v>1382</v>
      </c>
      <c r="B6" s="183" t="s">
        <v>1378</v>
      </c>
      <c r="C6" s="183" t="s">
        <v>1379</v>
      </c>
    </row>
    <row r="7" spans="1:3" x14ac:dyDescent="0.4">
      <c r="A7" s="183" t="s">
        <v>1383</v>
      </c>
      <c r="B7" s="183" t="s">
        <v>1378</v>
      </c>
      <c r="C7" s="183" t="s">
        <v>1379</v>
      </c>
    </row>
    <row r="8" spans="1:3" x14ac:dyDescent="0.4">
      <c r="A8" s="183" t="s">
        <v>1384</v>
      </c>
      <c r="B8" s="183" t="s">
        <v>1378</v>
      </c>
      <c r="C8" s="183" t="s">
        <v>1379</v>
      </c>
    </row>
    <row r="9" spans="1:3" x14ac:dyDescent="0.4">
      <c r="A9" s="183" t="s">
        <v>1385</v>
      </c>
      <c r="B9" s="183" t="s">
        <v>1386</v>
      </c>
      <c r="C9" s="183" t="s">
        <v>1387</v>
      </c>
    </row>
    <row r="10" spans="1:3" x14ac:dyDescent="0.4">
      <c r="A10" s="183" t="s">
        <v>1388</v>
      </c>
      <c r="B10" s="183" t="s">
        <v>1386</v>
      </c>
      <c r="C10" s="183" t="s">
        <v>1387</v>
      </c>
    </row>
    <row r="11" spans="1:3" x14ac:dyDescent="0.4">
      <c r="A11" s="183" t="s">
        <v>1389</v>
      </c>
      <c r="B11" s="183" t="s">
        <v>1386</v>
      </c>
      <c r="C11" s="183" t="s">
        <v>1387</v>
      </c>
    </row>
    <row r="12" spans="1:3" x14ac:dyDescent="0.4">
      <c r="A12" s="183" t="s">
        <v>1390</v>
      </c>
      <c r="B12" s="183" t="s">
        <v>1386</v>
      </c>
      <c r="C12" s="183" t="s">
        <v>1387</v>
      </c>
    </row>
    <row r="13" spans="1:3" x14ac:dyDescent="0.4">
      <c r="A13" s="183" t="s">
        <v>1391</v>
      </c>
      <c r="B13" s="183" t="s">
        <v>1386</v>
      </c>
      <c r="C13" s="183" t="s">
        <v>1387</v>
      </c>
    </row>
    <row r="14" spans="1:3" x14ac:dyDescent="0.4">
      <c r="A14" s="183" t="s">
        <v>1392</v>
      </c>
      <c r="B14" s="183" t="s">
        <v>1386</v>
      </c>
      <c r="C14" s="183" t="s">
        <v>1387</v>
      </c>
    </row>
    <row r="15" spans="1:3" x14ac:dyDescent="0.4">
      <c r="A15" s="183" t="s">
        <v>1393</v>
      </c>
      <c r="B15" s="183" t="s">
        <v>1386</v>
      </c>
      <c r="C15" s="183" t="s">
        <v>1387</v>
      </c>
    </row>
    <row r="16" spans="1:3" x14ac:dyDescent="0.4">
      <c r="A16" s="183" t="s">
        <v>1394</v>
      </c>
      <c r="B16" s="183" t="s">
        <v>1386</v>
      </c>
      <c r="C16" s="183" t="s">
        <v>1387</v>
      </c>
    </row>
    <row r="17" spans="1:3" x14ac:dyDescent="0.4">
      <c r="A17" s="183" t="s">
        <v>1395</v>
      </c>
      <c r="B17" s="183" t="s">
        <v>1396</v>
      </c>
      <c r="C17" s="183" t="s">
        <v>1397</v>
      </c>
    </row>
    <row r="18" spans="1:3" x14ac:dyDescent="0.4">
      <c r="A18" s="183" t="s">
        <v>1398</v>
      </c>
      <c r="B18" s="183" t="s">
        <v>1396</v>
      </c>
      <c r="C18" s="183" t="s">
        <v>1397</v>
      </c>
    </row>
    <row r="19" spans="1:3" x14ac:dyDescent="0.4">
      <c r="A19" s="183" t="s">
        <v>1399</v>
      </c>
      <c r="B19" s="183" t="s">
        <v>1396</v>
      </c>
      <c r="C19" s="183" t="s">
        <v>1397</v>
      </c>
    </row>
    <row r="20" spans="1:3" x14ac:dyDescent="0.4">
      <c r="A20" s="183" t="s">
        <v>1400</v>
      </c>
      <c r="B20" s="183" t="s">
        <v>1386</v>
      </c>
      <c r="C20" s="183" t="s">
        <v>1387</v>
      </c>
    </row>
    <row r="21" spans="1:3" x14ac:dyDescent="0.4">
      <c r="A21" s="183" t="s">
        <v>1401</v>
      </c>
      <c r="B21" s="183" t="s">
        <v>1386</v>
      </c>
      <c r="C21" s="183" t="s">
        <v>1387</v>
      </c>
    </row>
    <row r="22" spans="1:3" x14ac:dyDescent="0.4">
      <c r="A22" s="183" t="s">
        <v>1402</v>
      </c>
      <c r="B22" s="183" t="s">
        <v>1403</v>
      </c>
      <c r="C22" s="183" t="s">
        <v>1404</v>
      </c>
    </row>
    <row r="23" spans="1:3" x14ac:dyDescent="0.4">
      <c r="A23" s="183" t="s">
        <v>1405</v>
      </c>
      <c r="B23" s="183" t="s">
        <v>1403</v>
      </c>
      <c r="C23" s="183" t="s">
        <v>1404</v>
      </c>
    </row>
    <row r="24" spans="1:3" x14ac:dyDescent="0.4">
      <c r="A24" s="183" t="s">
        <v>1406</v>
      </c>
      <c r="B24" s="183" t="s">
        <v>1403</v>
      </c>
      <c r="C24" s="183" t="s">
        <v>1404</v>
      </c>
    </row>
    <row r="25" spans="1:3" x14ac:dyDescent="0.4">
      <c r="A25" s="183" t="s">
        <v>1407</v>
      </c>
      <c r="B25" s="183" t="s">
        <v>1403</v>
      </c>
      <c r="C25" s="183" t="s">
        <v>1404</v>
      </c>
    </row>
    <row r="26" spans="1:3" x14ac:dyDescent="0.4">
      <c r="A26" s="183" t="s">
        <v>1408</v>
      </c>
      <c r="B26" s="183" t="s">
        <v>1409</v>
      </c>
      <c r="C26" s="183" t="s">
        <v>1410</v>
      </c>
    </row>
    <row r="27" spans="1:3" x14ac:dyDescent="0.4">
      <c r="A27" s="183" t="s">
        <v>1411</v>
      </c>
      <c r="B27" s="183" t="s">
        <v>1409</v>
      </c>
      <c r="C27" s="183" t="s">
        <v>1410</v>
      </c>
    </row>
    <row r="28" spans="1:3" x14ac:dyDescent="0.4">
      <c r="A28" s="183" t="s">
        <v>1412</v>
      </c>
      <c r="B28" s="183" t="s">
        <v>1409</v>
      </c>
      <c r="C28" s="183" t="s">
        <v>1410</v>
      </c>
    </row>
    <row r="29" spans="1:3" x14ac:dyDescent="0.4">
      <c r="A29" s="183" t="s">
        <v>1413</v>
      </c>
      <c r="B29" s="183" t="s">
        <v>1409</v>
      </c>
      <c r="C29" s="183" t="s">
        <v>1410</v>
      </c>
    </row>
    <row r="30" spans="1:3" x14ac:dyDescent="0.4">
      <c r="A30" s="183" t="s">
        <v>1414</v>
      </c>
      <c r="B30" s="183" t="s">
        <v>1409</v>
      </c>
      <c r="C30" s="183" t="s">
        <v>1410</v>
      </c>
    </row>
    <row r="31" spans="1:3" x14ac:dyDescent="0.4">
      <c r="A31" s="183" t="s">
        <v>1415</v>
      </c>
      <c r="B31" s="183" t="s">
        <v>1409</v>
      </c>
      <c r="C31" s="183" t="s">
        <v>1410</v>
      </c>
    </row>
    <row r="32" spans="1:3" x14ac:dyDescent="0.4">
      <c r="A32" s="183" t="s">
        <v>1416</v>
      </c>
      <c r="B32" s="183" t="s">
        <v>1417</v>
      </c>
      <c r="C32" s="183" t="s">
        <v>1418</v>
      </c>
    </row>
    <row r="33" spans="1:3" x14ac:dyDescent="0.4">
      <c r="A33" s="183" t="s">
        <v>1419</v>
      </c>
      <c r="B33" s="183" t="s">
        <v>1417</v>
      </c>
      <c r="C33" s="183" t="s">
        <v>1418</v>
      </c>
    </row>
    <row r="34" spans="1:3" x14ac:dyDescent="0.4">
      <c r="A34" s="183" t="s">
        <v>1420</v>
      </c>
      <c r="B34" s="183" t="s">
        <v>1417</v>
      </c>
      <c r="C34" s="183" t="s">
        <v>1418</v>
      </c>
    </row>
    <row r="35" spans="1:3" x14ac:dyDescent="0.4">
      <c r="A35" s="183" t="s">
        <v>1421</v>
      </c>
      <c r="B35" s="183" t="s">
        <v>1417</v>
      </c>
      <c r="C35" s="183" t="s">
        <v>1418</v>
      </c>
    </row>
    <row r="36" spans="1:3" x14ac:dyDescent="0.4">
      <c r="A36" s="183" t="s">
        <v>1422</v>
      </c>
      <c r="B36" s="183" t="s">
        <v>1417</v>
      </c>
      <c r="C36" s="183" t="s">
        <v>1418</v>
      </c>
    </row>
    <row r="37" spans="1:3" x14ac:dyDescent="0.4">
      <c r="A37" s="183" t="s">
        <v>1423</v>
      </c>
      <c r="B37" s="183" t="s">
        <v>1424</v>
      </c>
      <c r="C37" s="183" t="s">
        <v>1425</v>
      </c>
    </row>
    <row r="38" spans="1:3" x14ac:dyDescent="0.4">
      <c r="A38" s="183" t="s">
        <v>1426</v>
      </c>
      <c r="B38" s="183" t="s">
        <v>1424</v>
      </c>
      <c r="C38" s="183" t="s">
        <v>1425</v>
      </c>
    </row>
    <row r="39" spans="1:3" x14ac:dyDescent="0.4">
      <c r="A39" s="183" t="s">
        <v>1427</v>
      </c>
      <c r="B39" s="183" t="s">
        <v>1424</v>
      </c>
      <c r="C39" s="183" t="s">
        <v>1425</v>
      </c>
    </row>
    <row r="40" spans="1:3" x14ac:dyDescent="0.4">
      <c r="A40" s="183" t="s">
        <v>1428</v>
      </c>
      <c r="B40" s="183" t="s">
        <v>1424</v>
      </c>
      <c r="C40" s="183" t="s">
        <v>1425</v>
      </c>
    </row>
    <row r="41" spans="1:3" x14ac:dyDescent="0.4">
      <c r="A41" s="183" t="s">
        <v>1429</v>
      </c>
      <c r="B41" s="183" t="s">
        <v>1430</v>
      </c>
      <c r="C41" s="183" t="s">
        <v>1431</v>
      </c>
    </row>
    <row r="42" spans="1:3" x14ac:dyDescent="0.4">
      <c r="A42" s="183" t="s">
        <v>1432</v>
      </c>
      <c r="B42" s="183" t="s">
        <v>1430</v>
      </c>
      <c r="C42" s="183" t="s">
        <v>1431</v>
      </c>
    </row>
    <row r="43" spans="1:3" x14ac:dyDescent="0.4">
      <c r="A43" s="183" t="s">
        <v>1433</v>
      </c>
      <c r="B43" s="183" t="s">
        <v>1430</v>
      </c>
      <c r="C43" s="183" t="s">
        <v>1431</v>
      </c>
    </row>
    <row r="44" spans="1:3" x14ac:dyDescent="0.4">
      <c r="A44" s="183" t="s">
        <v>1434</v>
      </c>
      <c r="B44" s="183" t="s">
        <v>1430</v>
      </c>
      <c r="C44" s="183" t="s">
        <v>1431</v>
      </c>
    </row>
    <row r="45" spans="1:3" x14ac:dyDescent="0.4">
      <c r="A45" s="183" t="s">
        <v>1435</v>
      </c>
      <c r="B45" s="183" t="s">
        <v>1430</v>
      </c>
      <c r="C45" s="183" t="s">
        <v>1431</v>
      </c>
    </row>
    <row r="46" spans="1:3" x14ac:dyDescent="0.4">
      <c r="A46" s="183" t="s">
        <v>1436</v>
      </c>
      <c r="B46" s="183" t="s">
        <v>1430</v>
      </c>
      <c r="C46" s="183" t="s">
        <v>1431</v>
      </c>
    </row>
    <row r="47" spans="1:3" x14ac:dyDescent="0.4">
      <c r="A47" s="183" t="s">
        <v>1437</v>
      </c>
      <c r="B47" s="183" t="s">
        <v>1430</v>
      </c>
      <c r="C47" s="183" t="s">
        <v>1431</v>
      </c>
    </row>
    <row r="48" spans="1:3" x14ac:dyDescent="0.4">
      <c r="A48" s="183" t="s">
        <v>1438</v>
      </c>
      <c r="B48" s="183" t="s">
        <v>1430</v>
      </c>
      <c r="C48" s="183" t="s">
        <v>1431</v>
      </c>
    </row>
    <row r="49" spans="1:3" x14ac:dyDescent="0.4">
      <c r="A49" s="183" t="s">
        <v>1439</v>
      </c>
      <c r="B49" s="183" t="s">
        <v>1440</v>
      </c>
      <c r="C49" s="213" t="s">
        <v>1441</v>
      </c>
    </row>
    <row r="50" spans="1:3" x14ac:dyDescent="0.4">
      <c r="A50" s="183" t="s">
        <v>1442</v>
      </c>
      <c r="B50" s="183"/>
      <c r="C50" s="213"/>
    </row>
    <row r="51" spans="1:3" x14ac:dyDescent="0.4">
      <c r="A51" s="183" t="s">
        <v>1138</v>
      </c>
      <c r="B51" s="183" t="s">
        <v>1138</v>
      </c>
      <c r="C51" s="183" t="s">
        <v>1443</v>
      </c>
    </row>
    <row r="52" spans="1:3" x14ac:dyDescent="0.4">
      <c r="A52" s="183" t="s">
        <v>1139</v>
      </c>
      <c r="B52" s="183" t="s">
        <v>1139</v>
      </c>
      <c r="C52" s="213" t="s">
        <v>1444</v>
      </c>
    </row>
  </sheetData>
  <phoneticPr fontId="3"/>
  <hyperlinks>
    <hyperlink ref="C2" r:id="rId1" display="test@lixil.com" xr:uid="{F69857FC-ED3D-4305-9CBA-31A43FFB38D2}"/>
    <hyperlink ref="C3" r:id="rId2" display="test2@lixil.com" xr:uid="{D0CCA51A-E7BC-42B2-B178-22E642971342}"/>
    <hyperlink ref="C9" r:id="rId3" display="shouenesassi_ehanbai@lixil.com" xr:uid="{FA3987D1-EF94-4915-9BC7-1F98250832DB}"/>
    <hyperlink ref="C49" r:id="rId4" xr:uid="{6C71A9EB-E435-43DD-9F30-1A422D6285BF}"/>
    <hyperlink ref="C52" r:id="rId5" xr:uid="{1387A25A-A068-4D63-BF6A-DFBE2DAC41B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4" ma:contentTypeDescription="新しいドキュメントを作成します。" ma:contentTypeScope="" ma:versionID="da23bd4e296fe4faad76aa3184d8e94a">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cb850c052d4f7c86c1d0c268b0699da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a26607ab-acce-4977-bcf4-b0f01afe3773" xsi:nil="true"/>
    <lcf76f155ced4ddcb4097134ff3c332f xmlns="dfd569ee-a108-48e8-8367-6caeb7d66a63">
      <Terms xmlns="http://schemas.microsoft.com/office/infopath/2007/PartnerControls"/>
    </lcf76f155ced4ddcb4097134ff3c332f>
    <_dlc_DocId xmlns="f0fc40b5-0137-413d-b08b-f14be2a0c0e4">JPFS0072-2018251719-1227</_dlc_DocId>
    <_dlc_DocIdUrl xmlns="f0fc40b5-0137-413d-b08b-f14be2a0c0e4">
      <Url>https://lixilgroup.sharepoint.com/sites/JPFS0072/_layouts/15/DocIdRedir.aspx?ID=JPFS0072-2018251719-1227</Url>
      <Description>JPFS0072-2018251719-1227</Description>
    </_dlc_DocIdUrl>
  </documentManagement>
</p:properties>
</file>

<file path=customXml/itemProps1.xml><?xml version="1.0" encoding="utf-8"?>
<ds:datastoreItem xmlns:ds="http://schemas.openxmlformats.org/officeDocument/2006/customXml" ds:itemID="{5D58608D-00E5-4034-94F7-367AA58E42DF}"/>
</file>

<file path=customXml/itemProps2.xml><?xml version="1.0" encoding="utf-8"?>
<ds:datastoreItem xmlns:ds="http://schemas.openxmlformats.org/officeDocument/2006/customXml" ds:itemID="{99B2ED92-61C6-447D-9441-5668EE388181}"/>
</file>

<file path=customXml/itemProps3.xml><?xml version="1.0" encoding="utf-8"?>
<ds:datastoreItem xmlns:ds="http://schemas.openxmlformats.org/officeDocument/2006/customXml" ds:itemID="{3B229B1A-7A4D-43BE-AAE0-0BB0EA499146}"/>
</file>

<file path=customXml/itemProps4.xml><?xml version="1.0" encoding="utf-8"?>
<ds:datastoreItem xmlns:ds="http://schemas.openxmlformats.org/officeDocument/2006/customXml" ds:itemID="{831BBB13-08C5-49D7-96BE-A45328B6C0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36</vt:i4>
      </vt:variant>
    </vt:vector>
  </HeadingPairs>
  <TitlesOfParts>
    <vt:vector size="51" baseType="lpstr">
      <vt:lpstr>依頼書</vt:lpstr>
      <vt:lpstr>製品型番から直接入力</vt:lpstr>
      <vt:lpstr>LIXIL対象製品リスト</vt:lpstr>
      <vt:lpstr>ガラス一覧</vt:lpstr>
      <vt:lpstr>ガラスパターン</vt:lpstr>
      <vt:lpstr>メールマスタ</vt:lpstr>
      <vt:lpstr>システム用</vt:lpstr>
      <vt:lpstr>CSV用中間</vt:lpstr>
      <vt:lpstr>窓口マスタ</vt:lpstr>
      <vt:lpstr>開閉形式記号</vt:lpstr>
      <vt:lpstr>ビル営業所コード</vt:lpstr>
      <vt:lpstr>補助額</vt:lpstr>
      <vt:lpstr>こどもエコグレード</vt:lpstr>
      <vt:lpstr>名前定義</vt:lpstr>
      <vt:lpstr>サイズ</vt:lpstr>
      <vt:lpstr>LIXIL対象製品リスト!Print_Area</vt:lpstr>
      <vt:lpstr>開閉形式記号!Print_Area</vt:lpstr>
      <vt:lpstr>名前定義!Print_Area</vt:lpstr>
      <vt:lpstr>LIXIL対象製品リスト!Print_Titles</vt:lpstr>
      <vt:lpstr>名前定義!Print_Titles</vt:lpstr>
      <vt:lpstr>製品名一覧</vt:lpstr>
      <vt:lpstr>断熱等_防音</vt:lpstr>
      <vt:lpstr>断熱等_防音インプラス_FIX_開き窓_真空ガラス</vt:lpstr>
      <vt:lpstr>断熱等_防音インプラス_FIX_開き窓_真空ガラスFIX_F_</vt:lpstr>
      <vt:lpstr>断熱等_防音インプラス_FIX_開き窓_真空ガラス開き_T_</vt:lpstr>
      <vt:lpstr>断熱等_防音インプラス_FIX_開き窓_単板ガラス</vt:lpstr>
      <vt:lpstr>断熱等_防音インプラス_FIX_開き窓_単板ガラスFIX_F_</vt:lpstr>
      <vt:lpstr>断熱等_防音インプラス_FIX_開き窓_単板ガラス開き_T_</vt:lpstr>
      <vt:lpstr>断熱等_防音インプラス_FIX_開き窓_複層ガラス</vt:lpstr>
      <vt:lpstr>断熱等_防音インプラス_FIX_開き窓_複層ガラスFIX_F_</vt:lpstr>
      <vt:lpstr>断熱等_防音インプラス_FIX_開き窓_複層ガラス開き_T_</vt:lpstr>
      <vt:lpstr>断熱等_防音インプラス_for_Renovation_中桟付障子_</vt:lpstr>
      <vt:lpstr>断熱等_防音インプラス_for_Renovation_中桟付障子_引違い_H_</vt:lpstr>
      <vt:lpstr>断熱等_防音インプラス_for_Renovation_中桟付障子除く_</vt:lpstr>
      <vt:lpstr>断熱等_防音インプラス_for_Renovation_中桟付障子除く_引違い_H_</vt:lpstr>
      <vt:lpstr>断熱等_防音インプラス_テラスドア_真空ガラス</vt:lpstr>
      <vt:lpstr>断熱等_防音インプラス_テラスドア_真空ガラス開き_T_</vt:lpstr>
      <vt:lpstr>断熱等_防音インプラス_テラスドア_単板ガラス</vt:lpstr>
      <vt:lpstr>断熱等_防音インプラス_テラスドア_単板ガラス開き_T_</vt:lpstr>
      <vt:lpstr>断熱等_防音インプラス_テラスドア_複層ガラス</vt:lpstr>
      <vt:lpstr>断熱等_防音インプラス_テラスドア_複層ガラス開き_T_</vt:lpstr>
      <vt:lpstr>断熱等_防音インプラス_引違い窓_真空ガラス_中桟付障子除く_</vt:lpstr>
      <vt:lpstr>断熱等_防音インプラス_引違い窓_真空ガラス_中桟付障子除く_引違い_H_</vt:lpstr>
      <vt:lpstr>断熱等_防音インプラス_引違い窓_単板ガラス_中桟付障子_</vt:lpstr>
      <vt:lpstr>断熱等_防音インプラス_引違い窓_単板ガラス_中桟付障子_引違い_H_</vt:lpstr>
      <vt:lpstr>断熱等_防音インプラス_引違い窓_単板ガラス_中桟付障子除く_</vt:lpstr>
      <vt:lpstr>断熱等_防音インプラス_引違い窓_単板ガラス_中桟付障子除く_引違い_H_</vt:lpstr>
      <vt:lpstr>断熱等_防音インプラス_引違い窓_複層ガラス_中桟付障子_</vt:lpstr>
      <vt:lpstr>断熱等_防音インプラス_引違い窓_複層ガラス_中桟付障子_引違い_H_</vt:lpstr>
      <vt:lpstr>断熱等_防音インプラス_引違い窓_複層ガラス_中桟付障子除く_</vt:lpstr>
      <vt:lpstr>断熱等_防音インプラス_引違い窓_複層ガラス_中桟付障子除く_引違い_H_</vt:lpstr>
    </vt:vector>
  </TitlesOfParts>
  <Company>LIXIL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大利 知之(Tomoyuki Otoshi)</dc:creator>
  <cp:lastModifiedBy>大利 知之(Tomoyuki Otoshi)</cp:lastModifiedBy>
  <dcterms:created xsi:type="dcterms:W3CDTF">2024-03-11T09:58:52Z</dcterms:created>
  <dcterms:modified xsi:type="dcterms:W3CDTF">2024-03-11T09:59:39Z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be0e9993-fee8-416e-8edd-e2a210283571</vt:lpwstr>
  </property>
</Properties>
</file>